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13.12.2023\"/>
    </mc:Choice>
  </mc:AlternateContent>
  <bookViews>
    <workbookView xWindow="0" yWindow="0" windowWidth="28800" windowHeight="12330" tabRatio="962" activeTab="3"/>
  </bookViews>
  <sheets>
    <sheet name="ПР1 Дох" sheetId="1" r:id="rId1"/>
    <sheet name="ПР2 Ведструк" sheetId="2" r:id="rId2"/>
    <sheet name="ПР3 Распр.бюдж ассигн" sheetId="3" r:id="rId3"/>
    <sheet name="ПР4 Источ фин деф" sheetId="4" r:id="rId4"/>
    <sheet name="ПР5 ПНО" sheetId="6" r:id="rId5"/>
    <sheet name="ПР6 Коды ГРБС" sheetId="9" r:id="rId6"/>
    <sheet name="Пр11 бюдж ассиг разд" sheetId="12" state="hidden" r:id="rId7"/>
    <sheet name="Пр12 харак бюдж" sheetId="11" state="hidden" r:id="rId8"/>
    <sheet name="ПР13 Реестр ист дох" sheetId="13" state="hidden" r:id="rId9"/>
  </sheets>
  <definedNames>
    <definedName name="_xlnm.Print_Area" localSheetId="1">'ПР2 Ведструк'!$A$1:$K$127</definedName>
    <definedName name="_xlnm.Print_Area" localSheetId="3">'ПР4 Источ фин деф'!$A$1:$E$14</definedName>
  </definedNames>
  <calcPr calcId="162913"/>
</workbook>
</file>

<file path=xl/calcChain.xml><?xml version="1.0" encoding="utf-8"?>
<calcChain xmlns="http://schemas.openxmlformats.org/spreadsheetml/2006/main">
  <c r="H35" i="3" l="1"/>
  <c r="H8" i="3" s="1"/>
  <c r="H28" i="12" l="1"/>
  <c r="G28" i="12"/>
  <c r="K121" i="3"/>
  <c r="J121" i="3"/>
  <c r="H53" i="3"/>
  <c r="G66" i="3"/>
  <c r="G65" i="3" s="1"/>
  <c r="G64" i="3"/>
  <c r="G63" i="3" s="1"/>
  <c r="G71" i="2"/>
  <c r="G70" i="2" s="1"/>
  <c r="G69" i="2"/>
  <c r="G68" i="2" s="1"/>
  <c r="G61" i="2"/>
  <c r="K61" i="2"/>
  <c r="J61" i="2"/>
  <c r="K126" i="2" l="1"/>
  <c r="J126" i="2"/>
  <c r="I7" i="13" l="1"/>
  <c r="H7" i="13"/>
  <c r="G7" i="13"/>
  <c r="G21" i="13"/>
  <c r="H21" i="13"/>
  <c r="I21" i="13"/>
  <c r="G23" i="13"/>
  <c r="G20" i="13" s="1"/>
  <c r="H23" i="13"/>
  <c r="I23" i="13"/>
  <c r="K20" i="13"/>
  <c r="L20" i="13"/>
  <c r="J20" i="13"/>
  <c r="K21" i="13"/>
  <c r="L21" i="13"/>
  <c r="J21" i="13"/>
  <c r="K23" i="13"/>
  <c r="L23" i="13"/>
  <c r="J23" i="13"/>
  <c r="I35" i="13"/>
  <c r="I34" i="13"/>
  <c r="I33" i="13" s="1"/>
  <c r="I32" i="13"/>
  <c r="I31" i="13"/>
  <c r="I28" i="13"/>
  <c r="I10" i="13"/>
  <c r="I9" i="13" s="1"/>
  <c r="I8" i="13" s="1"/>
  <c r="G9" i="13"/>
  <c r="G8" i="13" s="1"/>
  <c r="H9" i="13"/>
  <c r="H8" i="13" s="1"/>
  <c r="H13" i="13"/>
  <c r="H12" i="13" s="1"/>
  <c r="H11" i="13" s="1"/>
  <c r="G14" i="13"/>
  <c r="G13" i="13" s="1"/>
  <c r="G12" i="13" s="1"/>
  <c r="G11" i="13" s="1"/>
  <c r="G15" i="13"/>
  <c r="H15" i="13"/>
  <c r="I15" i="13"/>
  <c r="I13" i="13" s="1"/>
  <c r="I12" i="13" s="1"/>
  <c r="I11" i="13" s="1"/>
  <c r="G18" i="13"/>
  <c r="G17" i="13" s="1"/>
  <c r="G16" i="13" s="1"/>
  <c r="H18" i="13"/>
  <c r="H17" i="13" s="1"/>
  <c r="H16" i="13" s="1"/>
  <c r="I18" i="13"/>
  <c r="I17" i="13" s="1"/>
  <c r="I16" i="13" s="1"/>
  <c r="G27" i="13"/>
  <c r="H27" i="13"/>
  <c r="I27" i="13"/>
  <c r="G30" i="13"/>
  <c r="H30" i="13"/>
  <c r="H29" i="13" s="1"/>
  <c r="G33" i="13"/>
  <c r="H33" i="13"/>
  <c r="H20" i="13" l="1"/>
  <c r="G29" i="13"/>
  <c r="G26" i="13" s="1"/>
  <c r="I30" i="13"/>
  <c r="I29" i="13" s="1"/>
  <c r="I26" i="13" s="1"/>
  <c r="H26" i="13"/>
  <c r="H25" i="13"/>
  <c r="L33" i="13"/>
  <c r="K33" i="13"/>
  <c r="J33" i="13"/>
  <c r="L30" i="13"/>
  <c r="K30" i="13"/>
  <c r="J30" i="13"/>
  <c r="L27" i="13"/>
  <c r="K27" i="13"/>
  <c r="J27" i="13"/>
  <c r="L18" i="13"/>
  <c r="L17" i="13" s="1"/>
  <c r="L16" i="13" s="1"/>
  <c r="K18" i="13"/>
  <c r="K17" i="13" s="1"/>
  <c r="K16" i="13" s="1"/>
  <c r="J18" i="13"/>
  <c r="J17" i="13" s="1"/>
  <c r="J16" i="13" s="1"/>
  <c r="L15" i="13"/>
  <c r="K15" i="13"/>
  <c r="J15" i="13"/>
  <c r="L14" i="13"/>
  <c r="K14" i="13"/>
  <c r="J14" i="13"/>
  <c r="L13" i="13"/>
  <c r="L12" i="13" s="1"/>
  <c r="L11" i="13" s="1"/>
  <c r="L9" i="13"/>
  <c r="L8" i="13" s="1"/>
  <c r="K9" i="13"/>
  <c r="K8" i="13" s="1"/>
  <c r="J9" i="13"/>
  <c r="J8" i="13" s="1"/>
  <c r="K29" i="13" l="1"/>
  <c r="K25" i="13" s="1"/>
  <c r="I25" i="13"/>
  <c r="G25" i="13"/>
  <c r="G36" i="13" s="1"/>
  <c r="H36" i="13"/>
  <c r="I36" i="13" s="1"/>
  <c r="K26" i="13"/>
  <c r="J13" i="13"/>
  <c r="J12" i="13" s="1"/>
  <c r="J11" i="13" s="1"/>
  <c r="J7" i="13" s="1"/>
  <c r="J36" i="13" s="1"/>
  <c r="L7" i="13"/>
  <c r="J29" i="13"/>
  <c r="J25" i="13" s="1"/>
  <c r="K13" i="13"/>
  <c r="K12" i="13" s="1"/>
  <c r="K11" i="13" s="1"/>
  <c r="K7" i="13" s="1"/>
  <c r="K36" i="13" s="1"/>
  <c r="L29" i="13"/>
  <c r="L25" i="13" s="1"/>
  <c r="L36" i="13" s="1"/>
  <c r="K27" i="3"/>
  <c r="J27" i="3"/>
  <c r="G27" i="3"/>
  <c r="K34" i="2"/>
  <c r="J34" i="2"/>
  <c r="G34" i="2"/>
  <c r="E27" i="12"/>
  <c r="G27" i="12"/>
  <c r="H27" i="12"/>
  <c r="D27" i="12"/>
  <c r="H13" i="12"/>
  <c r="G13" i="12"/>
  <c r="D13" i="12"/>
  <c r="F13" i="12" s="1"/>
  <c r="F14" i="12"/>
  <c r="E20" i="12"/>
  <c r="F18" i="12"/>
  <c r="E18" i="12"/>
  <c r="F16" i="12"/>
  <c r="E16" i="12"/>
  <c r="F12" i="12"/>
  <c r="H8" i="12"/>
  <c r="G8" i="12"/>
  <c r="D8" i="12"/>
  <c r="F8" i="12" s="1"/>
  <c r="D13" i="11"/>
  <c r="E13" i="11"/>
  <c r="C13" i="11"/>
  <c r="J26" i="13" l="1"/>
  <c r="L26" i="13"/>
  <c r="F23" i="12"/>
  <c r="F19" i="12"/>
  <c r="F24" i="12"/>
  <c r="F10" i="12"/>
  <c r="G29" i="12"/>
  <c r="F15" i="12"/>
  <c r="F9" i="12"/>
  <c r="F20" i="12"/>
  <c r="D7" i="1"/>
  <c r="E7" i="1"/>
  <c r="C7" i="1"/>
  <c r="F26" i="12" l="1"/>
  <c r="F25" i="12"/>
  <c r="H29" i="12"/>
  <c r="F22" i="12"/>
  <c r="F21" i="12"/>
  <c r="F11" i="12"/>
  <c r="F17" i="12"/>
  <c r="F27" i="12" l="1"/>
  <c r="D29" i="12"/>
  <c r="F29" i="12" l="1"/>
  <c r="D14" i="6" l="1"/>
  <c r="E14" i="6"/>
  <c r="C14" i="6"/>
  <c r="K118" i="3" l="1"/>
  <c r="K117" i="3" s="1"/>
  <c r="K115" i="3" s="1"/>
  <c r="J118" i="3"/>
  <c r="J117" i="3" s="1"/>
  <c r="J115" i="3" s="1"/>
  <c r="G118" i="3"/>
  <c r="I118" i="3" s="1"/>
  <c r="G117" i="3"/>
  <c r="I117" i="3" s="1"/>
  <c r="I116" i="3"/>
  <c r="K113" i="3"/>
  <c r="K112" i="3" s="1"/>
  <c r="K111" i="3" s="1"/>
  <c r="J113" i="3"/>
  <c r="J112" i="3" s="1"/>
  <c r="J111" i="3" s="1"/>
  <c r="G113" i="3"/>
  <c r="I113" i="3" s="1"/>
  <c r="K109" i="3"/>
  <c r="J109" i="3"/>
  <c r="G109" i="3"/>
  <c r="I109" i="3" s="1"/>
  <c r="K104" i="3"/>
  <c r="K103" i="3" s="1"/>
  <c r="J104" i="3"/>
  <c r="G104" i="3"/>
  <c r="I104" i="3" s="1"/>
  <c r="K101" i="3"/>
  <c r="K100" i="3" s="1"/>
  <c r="J101" i="3"/>
  <c r="J100" i="3" s="1"/>
  <c r="G101" i="3"/>
  <c r="I101" i="3" s="1"/>
  <c r="K98" i="3"/>
  <c r="K97" i="3" s="1"/>
  <c r="J98" i="3"/>
  <c r="J97" i="3" s="1"/>
  <c r="G98" i="3"/>
  <c r="I98" i="3" s="1"/>
  <c r="K94" i="3"/>
  <c r="J94" i="3"/>
  <c r="G94" i="3"/>
  <c r="I94" i="3" s="1"/>
  <c r="K92" i="3"/>
  <c r="K91" i="3" s="1"/>
  <c r="K90" i="3" s="1"/>
  <c r="J92" i="3"/>
  <c r="G92" i="3"/>
  <c r="I92" i="3" s="1"/>
  <c r="K88" i="3"/>
  <c r="J88" i="3"/>
  <c r="I88" i="3"/>
  <c r="H88" i="3"/>
  <c r="G88" i="3"/>
  <c r="K86" i="3"/>
  <c r="J86" i="3"/>
  <c r="G86" i="3"/>
  <c r="K84" i="3"/>
  <c r="J84" i="3"/>
  <c r="G84" i="3"/>
  <c r="I84" i="3" s="1"/>
  <c r="K82" i="3"/>
  <c r="J82" i="3"/>
  <c r="G82" i="3"/>
  <c r="I82" i="3" s="1"/>
  <c r="K80" i="3"/>
  <c r="J80" i="3"/>
  <c r="G80" i="3"/>
  <c r="I80" i="3" s="1"/>
  <c r="K78" i="3"/>
  <c r="J78" i="3"/>
  <c r="G78" i="3"/>
  <c r="I78" i="3" s="1"/>
  <c r="K76" i="3"/>
  <c r="J76" i="3"/>
  <c r="G76" i="3"/>
  <c r="H75" i="3"/>
  <c r="K73" i="3"/>
  <c r="K72" i="3" s="1"/>
  <c r="J73" i="3"/>
  <c r="J72" i="3" s="1"/>
  <c r="G73" i="3"/>
  <c r="I73" i="3" s="1"/>
  <c r="K69" i="3"/>
  <c r="K68" i="3" s="1"/>
  <c r="K67" i="3" s="1"/>
  <c r="J69" i="3"/>
  <c r="I69" i="3"/>
  <c r="I68" i="3" s="1"/>
  <c r="I67" i="3" s="1"/>
  <c r="H69" i="3"/>
  <c r="H68" i="3" s="1"/>
  <c r="H67" i="3" s="1"/>
  <c r="G69" i="3"/>
  <c r="G68" i="3" s="1"/>
  <c r="G67" i="3" s="1"/>
  <c r="J68" i="3"/>
  <c r="J67" i="3" s="1"/>
  <c r="K61" i="3"/>
  <c r="K60" i="3" s="1"/>
  <c r="J61" i="3"/>
  <c r="J60" i="3" s="1"/>
  <c r="G60" i="3"/>
  <c r="I60" i="3" s="1"/>
  <c r="K58" i="3"/>
  <c r="J58" i="3"/>
  <c r="G58" i="3"/>
  <c r="I58" i="3" s="1"/>
  <c r="K55" i="3"/>
  <c r="J55" i="3"/>
  <c r="G55" i="3"/>
  <c r="K51" i="3"/>
  <c r="K50" i="3" s="1"/>
  <c r="J51" i="3"/>
  <c r="J50" i="3" s="1"/>
  <c r="I51" i="3"/>
  <c r="I50" i="3" s="1"/>
  <c r="H51" i="3"/>
  <c r="H50" i="3" s="1"/>
  <c r="H46" i="3" s="1"/>
  <c r="G51" i="3"/>
  <c r="G50" i="3" s="1"/>
  <c r="K48" i="3"/>
  <c r="K47" i="3" s="1"/>
  <c r="J48" i="3"/>
  <c r="J47" i="3" s="1"/>
  <c r="G48" i="3"/>
  <c r="G47" i="3" s="1"/>
  <c r="K44" i="3"/>
  <c r="K43" i="3" s="1"/>
  <c r="K42" i="3" s="1"/>
  <c r="J44" i="3"/>
  <c r="J43" i="3" s="1"/>
  <c r="J42" i="3" s="1"/>
  <c r="G44" i="3"/>
  <c r="I44" i="3" s="1"/>
  <c r="K36" i="3"/>
  <c r="K35" i="3" s="1"/>
  <c r="J36" i="3"/>
  <c r="G36" i="3"/>
  <c r="K33" i="3"/>
  <c r="K32" i="3" s="1"/>
  <c r="J33" i="3"/>
  <c r="J32" i="3" s="1"/>
  <c r="G33" i="3"/>
  <c r="I33" i="3" s="1"/>
  <c r="K31" i="3"/>
  <c r="K29" i="3" s="1"/>
  <c r="J31" i="3"/>
  <c r="J29" i="3" s="1"/>
  <c r="G31" i="3"/>
  <c r="G29" i="3" s="1"/>
  <c r="I29" i="3" s="1"/>
  <c r="K40" i="3"/>
  <c r="J40" i="3"/>
  <c r="G40" i="3"/>
  <c r="I40" i="3" s="1"/>
  <c r="K24" i="3"/>
  <c r="J24" i="3"/>
  <c r="G24" i="3"/>
  <c r="I24" i="3" s="1"/>
  <c r="K22" i="3"/>
  <c r="J22" i="3"/>
  <c r="G22" i="3"/>
  <c r="K38" i="3"/>
  <c r="J38" i="3"/>
  <c r="G38" i="3"/>
  <c r="I38" i="3" s="1"/>
  <c r="K17" i="3"/>
  <c r="J17" i="3"/>
  <c r="G17" i="3"/>
  <c r="I17" i="3" s="1"/>
  <c r="K15" i="3"/>
  <c r="K12" i="3" s="1"/>
  <c r="J15" i="3"/>
  <c r="G15" i="3"/>
  <c r="I15" i="3" s="1"/>
  <c r="K13" i="3"/>
  <c r="J13" i="3"/>
  <c r="J12" i="3" s="1"/>
  <c r="G13" i="3"/>
  <c r="I13" i="3" s="1"/>
  <c r="K10" i="3"/>
  <c r="K9" i="3" s="1"/>
  <c r="J10" i="3"/>
  <c r="J9" i="3" s="1"/>
  <c r="G10" i="3"/>
  <c r="I10" i="3" s="1"/>
  <c r="K66" i="2"/>
  <c r="J66" i="2"/>
  <c r="G12" i="3" l="1"/>
  <c r="I12" i="3" s="1"/>
  <c r="J35" i="3"/>
  <c r="H120" i="3"/>
  <c r="I36" i="3"/>
  <c r="I35" i="3" s="1"/>
  <c r="G35" i="3"/>
  <c r="G72" i="3"/>
  <c r="I72" i="3" s="1"/>
  <c r="J91" i="3"/>
  <c r="J90" i="3" s="1"/>
  <c r="I55" i="3"/>
  <c r="G54" i="3"/>
  <c r="J103" i="3"/>
  <c r="G9" i="3"/>
  <c r="K46" i="3"/>
  <c r="G32" i="3"/>
  <c r="I32" i="3" s="1"/>
  <c r="K54" i="3"/>
  <c r="K53" i="3" s="1"/>
  <c r="J75" i="3"/>
  <c r="J71" i="3" s="1"/>
  <c r="J96" i="3"/>
  <c r="K96" i="3"/>
  <c r="G43" i="3"/>
  <c r="J54" i="3"/>
  <c r="J53" i="3" s="1"/>
  <c r="G97" i="3"/>
  <c r="I97" i="3" s="1"/>
  <c r="G75" i="3"/>
  <c r="G103" i="3"/>
  <c r="I103" i="3" s="1"/>
  <c r="G112" i="3"/>
  <c r="G21" i="3"/>
  <c r="J21" i="3"/>
  <c r="K21" i="3"/>
  <c r="K8" i="3" s="1"/>
  <c r="J46" i="3"/>
  <c r="K75" i="3"/>
  <c r="K71" i="3" s="1"/>
  <c r="K120" i="3" s="1"/>
  <c r="G100" i="3"/>
  <c r="I100" i="3" s="1"/>
  <c r="G115" i="3"/>
  <c r="G46" i="3"/>
  <c r="I47" i="3"/>
  <c r="I46" i="3" s="1"/>
  <c r="G91" i="3"/>
  <c r="I22" i="3"/>
  <c r="I48" i="3"/>
  <c r="I76" i="3"/>
  <c r="I75" i="3" s="1"/>
  <c r="H93" i="2"/>
  <c r="H80" i="2" s="1"/>
  <c r="I93" i="2"/>
  <c r="J93" i="2"/>
  <c r="K93" i="2"/>
  <c r="G93" i="2"/>
  <c r="H56" i="2"/>
  <c r="H55" i="2" s="1"/>
  <c r="H51" i="2" s="1"/>
  <c r="I56" i="2"/>
  <c r="I55" i="2" s="1"/>
  <c r="J56" i="2"/>
  <c r="J55" i="2" s="1"/>
  <c r="K56" i="2"/>
  <c r="K55" i="2" s="1"/>
  <c r="G56" i="2"/>
  <c r="G55" i="2" s="1"/>
  <c r="K91" i="2"/>
  <c r="J91" i="2"/>
  <c r="G91" i="2"/>
  <c r="H74" i="2"/>
  <c r="H73" i="2" s="1"/>
  <c r="H72" i="2" s="1"/>
  <c r="I74" i="2"/>
  <c r="I73" i="2" s="1"/>
  <c r="I72" i="2" s="1"/>
  <c r="J74" i="2"/>
  <c r="J73" i="2" s="1"/>
  <c r="J72" i="2" s="1"/>
  <c r="K74" i="2"/>
  <c r="K73" i="2" s="1"/>
  <c r="K72" i="2" s="1"/>
  <c r="G74" i="2"/>
  <c r="G73" i="2" s="1"/>
  <c r="G72" i="2" s="1"/>
  <c r="J8" i="3" l="1"/>
  <c r="J120" i="3" s="1"/>
  <c r="J122" i="3" s="1"/>
  <c r="G8" i="3"/>
  <c r="I115" i="3"/>
  <c r="G71" i="3"/>
  <c r="I71" i="3" s="1"/>
  <c r="G96" i="3"/>
  <c r="I96" i="3" s="1"/>
  <c r="H26" i="2"/>
  <c r="H125" i="2" s="1"/>
  <c r="I9" i="3"/>
  <c r="I112" i="3"/>
  <c r="G111" i="3"/>
  <c r="I111" i="3" s="1"/>
  <c r="I54" i="3"/>
  <c r="I53" i="3" s="1"/>
  <c r="G53" i="3"/>
  <c r="K122" i="3"/>
  <c r="I21" i="3"/>
  <c r="I43" i="3"/>
  <c r="G42" i="3"/>
  <c r="I42" i="3" s="1"/>
  <c r="I91" i="3"/>
  <c r="G90" i="3"/>
  <c r="I90" i="3" s="1"/>
  <c r="K40" i="2"/>
  <c r="J40" i="2"/>
  <c r="G40" i="2"/>
  <c r="I8" i="3" l="1"/>
  <c r="G120" i="3"/>
  <c r="I120" i="3"/>
  <c r="C16" i="1"/>
  <c r="E17" i="1"/>
  <c r="E16" i="1" s="1"/>
  <c r="C17" i="1"/>
  <c r="E18" i="1"/>
  <c r="D18" i="1"/>
  <c r="D17" i="1" s="1"/>
  <c r="D16" i="1" s="1"/>
  <c r="C18" i="1"/>
  <c r="G122" i="3" l="1"/>
  <c r="I122" i="3"/>
  <c r="C12" i="4"/>
  <c r="D12" i="4" l="1"/>
  <c r="E12" i="4"/>
  <c r="G65" i="2" l="1"/>
  <c r="I121" i="2" l="1"/>
  <c r="G103" i="2" l="1"/>
  <c r="I103" i="2" s="1"/>
  <c r="J103" i="2"/>
  <c r="K103" i="2"/>
  <c r="J31" i="2" l="1"/>
  <c r="J36" i="2"/>
  <c r="K38" i="2" l="1"/>
  <c r="J38" i="2"/>
  <c r="G38" i="2"/>
  <c r="I38" i="2" s="1"/>
  <c r="G8" i="2"/>
  <c r="I8" i="2" s="1"/>
  <c r="G36" i="2"/>
  <c r="I36" i="2" s="1"/>
  <c r="K36" i="2"/>
  <c r="G24" i="2" l="1"/>
  <c r="I24" i="2" s="1"/>
  <c r="J24" i="2"/>
  <c r="J23" i="2" s="1"/>
  <c r="K24" i="2"/>
  <c r="K23" i="2" s="1"/>
  <c r="G23" i="2" l="1"/>
  <c r="I23" i="2" s="1"/>
  <c r="K123" i="2"/>
  <c r="K122" i="2" s="1"/>
  <c r="K120" i="2" s="1"/>
  <c r="K118" i="2"/>
  <c r="K117" i="2" s="1"/>
  <c r="K116" i="2" s="1"/>
  <c r="K114" i="2"/>
  <c r="K109" i="2"/>
  <c r="K106" i="2"/>
  <c r="K105" i="2" s="1"/>
  <c r="K102" i="2"/>
  <c r="K99" i="2"/>
  <c r="K97" i="2"/>
  <c r="K89" i="2"/>
  <c r="K87" i="2"/>
  <c r="K85" i="2"/>
  <c r="K83" i="2"/>
  <c r="K81" i="2"/>
  <c r="K78" i="2"/>
  <c r="K77" i="2" s="1"/>
  <c r="K65" i="2"/>
  <c r="K63" i="2"/>
  <c r="K60" i="2"/>
  <c r="K53" i="2"/>
  <c r="K52" i="2" s="1"/>
  <c r="K51" i="2" s="1"/>
  <c r="K49" i="2"/>
  <c r="K48" i="2" s="1"/>
  <c r="K47" i="2" s="1"/>
  <c r="K45" i="2"/>
  <c r="K44" i="2" s="1"/>
  <c r="K42" i="2"/>
  <c r="K41" i="2" s="1"/>
  <c r="K31" i="2"/>
  <c r="K29" i="2"/>
  <c r="K19" i="2"/>
  <c r="K17" i="2"/>
  <c r="K15" i="2"/>
  <c r="K12" i="2"/>
  <c r="K11" i="2" s="1"/>
  <c r="K8" i="2"/>
  <c r="J123" i="2"/>
  <c r="J122" i="2" s="1"/>
  <c r="J120" i="2" s="1"/>
  <c r="J118" i="2"/>
  <c r="J117" i="2" s="1"/>
  <c r="J116" i="2" s="1"/>
  <c r="J114" i="2"/>
  <c r="J109" i="2"/>
  <c r="J106" i="2"/>
  <c r="J105" i="2" s="1"/>
  <c r="J102" i="2"/>
  <c r="J99" i="2"/>
  <c r="J97" i="2"/>
  <c r="J89" i="2"/>
  <c r="J87" i="2"/>
  <c r="J85" i="2"/>
  <c r="J83" i="2"/>
  <c r="J81" i="2"/>
  <c r="J78" i="2"/>
  <c r="J77" i="2" s="1"/>
  <c r="J65" i="2"/>
  <c r="J63" i="2"/>
  <c r="J60" i="2"/>
  <c r="J53" i="2"/>
  <c r="J52" i="2" s="1"/>
  <c r="J51" i="2" s="1"/>
  <c r="J49" i="2"/>
  <c r="J48" i="2" s="1"/>
  <c r="J47" i="2" s="1"/>
  <c r="J45" i="2"/>
  <c r="J44" i="2" s="1"/>
  <c r="J42" i="2"/>
  <c r="J41" i="2" s="1"/>
  <c r="J29" i="2"/>
  <c r="J28" i="2" s="1"/>
  <c r="J19" i="2"/>
  <c r="J17" i="2"/>
  <c r="J15" i="2"/>
  <c r="J12" i="2"/>
  <c r="J11" i="2" s="1"/>
  <c r="J8" i="2"/>
  <c r="C14" i="1"/>
  <c r="D14" i="1"/>
  <c r="E14" i="1"/>
  <c r="C15" i="1"/>
  <c r="D15" i="1"/>
  <c r="E15" i="1"/>
  <c r="E31" i="1"/>
  <c r="E28" i="1"/>
  <c r="E22" i="1"/>
  <c r="E20" i="1" s="1"/>
  <c r="E34" i="1" s="1"/>
  <c r="E9" i="1"/>
  <c r="E8" i="1" s="1"/>
  <c r="D31" i="1"/>
  <c r="D28" i="1"/>
  <c r="D22" i="1"/>
  <c r="D20" i="1" s="1"/>
  <c r="D34" i="1" s="1"/>
  <c r="D9" i="1"/>
  <c r="D8" i="1" s="1"/>
  <c r="C22" i="1"/>
  <c r="C20" i="1" s="1"/>
  <c r="C34" i="1" s="1"/>
  <c r="C9" i="1"/>
  <c r="C8" i="1" s="1"/>
  <c r="J80" i="2" l="1"/>
  <c r="J76" i="2" s="1"/>
  <c r="K80" i="2"/>
  <c r="K76" i="2" s="1"/>
  <c r="D13" i="1"/>
  <c r="D12" i="1" s="1"/>
  <c r="D11" i="1" s="1"/>
  <c r="C13" i="1"/>
  <c r="C12" i="1" s="1"/>
  <c r="C11" i="1" s="1"/>
  <c r="J96" i="2"/>
  <c r="J95" i="2" s="1"/>
  <c r="E13" i="1"/>
  <c r="E12" i="1" s="1"/>
  <c r="E11" i="1" s="1"/>
  <c r="J27" i="2"/>
  <c r="K28" i="2"/>
  <c r="K108" i="2"/>
  <c r="K101" i="2" s="1"/>
  <c r="J108" i="2"/>
  <c r="J101" i="2" s="1"/>
  <c r="K96" i="2"/>
  <c r="K95" i="2" s="1"/>
  <c r="K59" i="2"/>
  <c r="K58" i="2" s="1"/>
  <c r="J59" i="2"/>
  <c r="J58" i="2" s="1"/>
  <c r="K14" i="2"/>
  <c r="K10" i="2" s="1"/>
  <c r="K9" i="2" s="1"/>
  <c r="J14" i="2"/>
  <c r="J10" i="2" s="1"/>
  <c r="J9" i="2" s="1"/>
  <c r="E27" i="1"/>
  <c r="E21" i="1" s="1"/>
  <c r="D27" i="1"/>
  <c r="D21" i="1" s="1"/>
  <c r="J26" i="2" l="1"/>
  <c r="J125" i="2" s="1"/>
  <c r="J127" i="2" s="1"/>
  <c r="K27" i="2"/>
  <c r="K26" i="2" s="1"/>
  <c r="K125" i="2" s="1"/>
  <c r="K127" i="2" s="1"/>
  <c r="G19" i="2"/>
  <c r="I19" i="2" s="1"/>
  <c r="G106" i="2" l="1"/>
  <c r="G102" i="2"/>
  <c r="I102" i="2" s="1"/>
  <c r="G105" i="2" l="1"/>
  <c r="I105" i="2" s="1"/>
  <c r="I106" i="2"/>
  <c r="G81" i="2"/>
  <c r="G78" i="2"/>
  <c r="G60" i="2"/>
  <c r="G63" i="2"/>
  <c r="I63" i="2" s="1"/>
  <c r="I65" i="2"/>
  <c r="G49" i="2"/>
  <c r="G45" i="2"/>
  <c r="G42" i="2"/>
  <c r="G114" i="2"/>
  <c r="I114" i="2" s="1"/>
  <c r="G109" i="2"/>
  <c r="G118" i="2"/>
  <c r="G123" i="2"/>
  <c r="G99" i="2"/>
  <c r="I99" i="2" s="1"/>
  <c r="G97" i="2"/>
  <c r="G89" i="2"/>
  <c r="I89" i="2" s="1"/>
  <c r="G87" i="2"/>
  <c r="I87" i="2" s="1"/>
  <c r="G85" i="2"/>
  <c r="I85" i="2" s="1"/>
  <c r="G83" i="2"/>
  <c r="G53" i="2"/>
  <c r="G31" i="2"/>
  <c r="I31" i="2" s="1"/>
  <c r="G29" i="2"/>
  <c r="G17" i="2"/>
  <c r="I17" i="2" s="1"/>
  <c r="G15" i="2"/>
  <c r="G12" i="2"/>
  <c r="C31" i="1"/>
  <c r="C28" i="1"/>
  <c r="I81" i="2" l="1"/>
  <c r="G80" i="2"/>
  <c r="I60" i="2"/>
  <c r="G59" i="2"/>
  <c r="I83" i="2"/>
  <c r="I80" i="2" s="1"/>
  <c r="I29" i="2"/>
  <c r="G28" i="2"/>
  <c r="G122" i="2"/>
  <c r="I123" i="2"/>
  <c r="G14" i="2"/>
  <c r="I14" i="2" s="1"/>
  <c r="I15" i="2"/>
  <c r="G117" i="2"/>
  <c r="I118" i="2"/>
  <c r="G96" i="2"/>
  <c r="I97" i="2"/>
  <c r="G108" i="2"/>
  <c r="I109" i="2"/>
  <c r="G77" i="2"/>
  <c r="I77" i="2" s="1"/>
  <c r="I78" i="2"/>
  <c r="G11" i="2"/>
  <c r="I12" i="2"/>
  <c r="G52" i="2"/>
  <c r="G51" i="2" s="1"/>
  <c r="I53" i="2"/>
  <c r="G44" i="2"/>
  <c r="I44" i="2" s="1"/>
  <c r="I45" i="2"/>
  <c r="G48" i="2"/>
  <c r="I49" i="2"/>
  <c r="G41" i="2"/>
  <c r="I41" i="2" s="1"/>
  <c r="I42" i="2"/>
  <c r="C27" i="1"/>
  <c r="G27" i="2" l="1"/>
  <c r="G95" i="2"/>
  <c r="I95" i="2" s="1"/>
  <c r="I96" i="2"/>
  <c r="I28" i="2"/>
  <c r="G58" i="2"/>
  <c r="I58" i="2" s="1"/>
  <c r="I59" i="2"/>
  <c r="G76" i="2"/>
  <c r="I76" i="2" s="1"/>
  <c r="I108" i="2"/>
  <c r="G101" i="2"/>
  <c r="I101" i="2" s="1"/>
  <c r="G116" i="2"/>
  <c r="I116" i="2" s="1"/>
  <c r="I117" i="2"/>
  <c r="G120" i="2"/>
  <c r="I120" i="2" s="1"/>
  <c r="I122" i="2"/>
  <c r="G47" i="2"/>
  <c r="I47" i="2" s="1"/>
  <c r="I48" i="2"/>
  <c r="I52" i="2"/>
  <c r="I51" i="2" s="1"/>
  <c r="G10" i="2"/>
  <c r="I11" i="2"/>
  <c r="C21" i="1"/>
  <c r="I27" i="2" l="1"/>
  <c r="I26" i="2" s="1"/>
  <c r="G26" i="2"/>
  <c r="I10" i="2"/>
  <c r="G9" i="2"/>
  <c r="I9" i="2" s="1"/>
  <c r="I125" i="2" l="1"/>
  <c r="G125" i="2"/>
  <c r="G127" i="2" s="1"/>
  <c r="I127" i="2"/>
</calcChain>
</file>

<file path=xl/sharedStrings.xml><?xml version="1.0" encoding="utf-8"?>
<sst xmlns="http://schemas.openxmlformats.org/spreadsheetml/2006/main" count="912" uniqueCount="363">
  <si>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</si>
  <si>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</si>
  <si>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</si>
  <si>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</si>
  <si>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</si>
  <si>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</si>
  <si>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</si>
  <si>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</si>
  <si>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182 1 01 02010 01 0000 110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</si>
  <si>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</si>
  <si>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</si>
  <si>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</si>
  <si>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</si>
  <si>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</si>
  <si>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</si>
  <si>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</si>
  <si>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</si>
  <si>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</si>
  <si>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</si>
  <si>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</si>
  <si>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</si>
  <si>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</si>
  <si>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</si>
  <si>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</si>
  <si>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</si>
  <si>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</si>
  <si>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</si>
  <si>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</si>
  <si>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</si>
  <si>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</si>
  <si>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</si>
  <si>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</si>
  <si>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</si>
  <si>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</si>
  <si>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</si>
  <si>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</si>
  <si>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</si>
  <si>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</si>
  <si>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</si>
  <si>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</si>
  <si>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</si>
  <si>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</si>
  <si>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</si>
  <si>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</si>
  <si>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</si>
  <si>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</si>
  <si>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</si>
  <si>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</si>
  <si>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</si>
  <si>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</si>
  <si>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</si>
  <si>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</si>
  <si>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</si>
  <si>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</si>
  <si>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</si>
  <si>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</si>
  <si>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</si>
  <si>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</si>
  <si>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</si>
  <si>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</si>
  <si>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</si>
  <si>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</si>
  <si>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</si>
  <si>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</si>
  <si>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</si>
  <si>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</si>
  <si>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</si>
  <si>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</si>
  <si>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</si>
  <si>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</si>
  <si>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</si>
  <si>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</si>
  <si>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</si>
  <si>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</si>
  <si>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</si>
  <si>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</si>
  <si>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</si>
  <si>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</si>
  <si>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</si>
  <si>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</si>
  <si>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</si>
  <si>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</si>
  <si>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</si>
  <si>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</si>
  <si>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</si>
  <si>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</si>
  <si>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</si>
  <si>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</si>
  <si>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</si>
  <si>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</si>
  <si>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</si>
  <si>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</si>
  <si>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</si>
  <si>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</si>
  <si>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</si>
  <si>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</si>
  <si>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</si>
  <si>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</si>
  <si>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</si>
  <si>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</si>
  <si>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</si>
  <si>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</si>
  <si>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Другие вопросы в области образования</t>
  </si>
  <si>
    <t>Проведение мероприятий  по военно-патриотическому воспитанию граждан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</si>
  <si>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</si>
  <si>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</si>
  <si>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</si>
  <si>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</si>
  <si>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</si>
  <si>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</si>
  <si>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</si>
  <si>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</si>
  <si>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</si>
  <si>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</si>
  <si>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</si>
  <si>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</si>
  <si>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</si>
  <si>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</si>
  <si>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</si>
  <si>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</si>
  <si>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51100G0860</t>
  </si>
  <si>
    <t>51100G0870</t>
  </si>
  <si>
    <t>ФИЗИЧЕСКАЯ КУЛЬТУРА И СПОРТ</t>
  </si>
  <si>
    <t>10.1.</t>
  </si>
  <si>
    <t xml:space="preserve">Физическая культура  </t>
  </si>
  <si>
    <t>10.1.1.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</si>
  <si>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</si>
  <si>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</si>
  <si>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</si>
  <si>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</si>
  <si>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</si>
  <si>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</si>
  <si>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</si>
  <si>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</si>
  <si>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</si>
  <si>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</si>
  <si>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</si>
  <si>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</si>
  <si>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</si>
  <si>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</si>
  <si>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</si>
  <si>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</si>
  <si>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</si>
  <si>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</si>
  <si>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</si>
  <si>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</si>
  <si>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</si>
  <si>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</si>
  <si>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</si>
  <si>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5.2.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</si>
  <si>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</si>
  <si>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</si>
  <si>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</si>
  <si>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</si>
  <si>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</si>
  <si>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</si>
  <si>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</si>
  <si>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973 01 05 02 01 03 0000 610</t>
  </si>
  <si>
    <t>Итого источников финансирования дефицита бюджета</t>
  </si>
  <si>
    <t>СРЕДСТВА МАССОВОЙ ИНФОРМАЦИИ</t>
  </si>
  <si>
    <t>973 2 02 15001 00 0000 150</t>
  </si>
  <si>
    <t>973 2 02 15001 03 0000 150</t>
  </si>
  <si>
    <t>0920400441</t>
  </si>
  <si>
    <t>0700000061</t>
  </si>
  <si>
    <t>0900000070</t>
  </si>
  <si>
    <t>0310</t>
  </si>
  <si>
    <t>1202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</si>
  <si>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</si>
  <si>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</si>
  <si>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</si>
  <si>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</si>
  <si>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Профессиональная подготовка, переподготовка и повышение квалификации 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</si>
  <si>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</si>
  <si>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</si>
  <si>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</si>
  <si>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</si>
  <si>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</si>
  <si>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</si>
  <si>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</si>
  <si>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</si>
  <si>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</si>
  <si>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</si>
  <si>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</si>
  <si>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</si>
  <si>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</si>
  <si>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</si>
  <si>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Корректировка, тыс.руб.</t>
  </si>
  <si>
    <t>Утверждено на 2023 год с учетом корректировки, тыс.руб.</t>
  </si>
  <si>
    <t>6.1.3.2</t>
  </si>
  <si>
    <t>Код классификации расходов бюджетов</t>
  </si>
  <si>
    <t>Наименование публичного нормативного обязательства</t>
  </si>
  <si>
    <t>Итого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</si>
  <si>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</si>
  <si>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</si>
  <si>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Главные распорядители средств бюджета</t>
  </si>
  <si>
    <t>бюджета внутригородского муниципального образования города федерального значения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</si>
  <si>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Купчино</t>
  </si>
  <si>
    <t>Муниципальный Совет внутригородского муниципального образования города федерального значения Санкт-Петербурга муниципальный округ Купчино</t>
  </si>
  <si>
    <t>Санкт-Петербурга муниципальный округ Купчино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</si>
  <si>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</si>
  <si>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</si>
  <si>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</si>
  <si>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</si>
  <si>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</si>
  <si>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000 1 13 02993 03 0000 130</t>
  </si>
  <si>
    <t>000 1 13 02000 00 0000 130</t>
  </si>
  <si>
    <t>000 1 13 00000 00 0000 000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</si>
  <si>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</si>
  <si>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</si>
  <si>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</si>
  <si>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</si>
  <si>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</si>
  <si>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</si>
  <si>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973 1 16 07010 03 0000 140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</si>
  <si>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Федерации, а также доходов от долевого участия в организации, полученных в виде дивидендов</t>
    </r>
  </si>
  <si>
    <t>Плановый период</t>
  </si>
  <si>
    <t>2024 год</t>
  </si>
  <si>
    <t>2025 год</t>
  </si>
  <si>
    <t>2026 год</t>
  </si>
  <si>
    <t>Код вида расходов (группа)</t>
  </si>
  <si>
    <t xml:space="preserve"> </t>
  </si>
  <si>
    <t>ОХРАНА ОКРУЖАЮЩЕЙ СРЕДЫ</t>
  </si>
  <si>
    <t>0600</t>
  </si>
  <si>
    <t>0605</t>
  </si>
  <si>
    <t>Другие вопросы в области охраны окружающей среды</t>
  </si>
  <si>
    <t>Осуществление экологического просвещения, экологического воспитания, формирования экологической культуры в области обращения с твердыми коммунальными отходами</t>
  </si>
  <si>
    <t>8.2.</t>
  </si>
  <si>
    <t>8.2.1.</t>
  </si>
  <si>
    <t>8.2.1.1.</t>
  </si>
  <si>
    <t>8.2.2.</t>
  </si>
  <si>
    <t>8.2.2.1</t>
  </si>
  <si>
    <t>8.2.3.</t>
  </si>
  <si>
    <t>8.2.3.1.</t>
  </si>
  <si>
    <t>8.2.4.</t>
  </si>
  <si>
    <t>8.2.4.1.</t>
  </si>
  <si>
    <t>8.2.5.</t>
  </si>
  <si>
    <t>8.2.5.1.</t>
  </si>
  <si>
    <t>9.1.2.</t>
  </si>
  <si>
    <t>9.1.2.1.</t>
  </si>
  <si>
    <t>10.2.</t>
  </si>
  <si>
    <t>10.2.1.</t>
  </si>
  <si>
    <t>10.2.1.1.</t>
  </si>
  <si>
    <t>10.3.</t>
  </si>
  <si>
    <t>10.3.1.</t>
  </si>
  <si>
    <t>10.3.1.1.</t>
  </si>
  <si>
    <t>10.3.2.</t>
  </si>
  <si>
    <t>10.3.2.1.</t>
  </si>
  <si>
    <t>12.1.</t>
  </si>
  <si>
    <t>12.1.1.</t>
  </si>
  <si>
    <t>12.1.1.1.</t>
  </si>
  <si>
    <t>8.2.6.</t>
  </si>
  <si>
    <t>8.2.6.1.</t>
  </si>
  <si>
    <t xml:space="preserve">Участие в осуществлении защиты прав потребителей </t>
  </si>
  <si>
    <t>0412</t>
  </si>
  <si>
    <t>5.2.1.</t>
  </si>
  <si>
    <t>5.2.1.1.</t>
  </si>
  <si>
    <t xml:space="preserve">Другие вопросы в области национальной экономики
</t>
  </si>
  <si>
    <t>Участие в содействии развитию малого бизнеса на территории муниципального образования</t>
  </si>
  <si>
    <t>8.2.7.</t>
  </si>
  <si>
    <t>8.2.7.1.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</si>
  <si>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</si>
  <si>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</si>
  <si>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Проведение работ в сфере озеленения на территории муниципального образования в соответствии с законодательством Санкт-Петербурга</t>
  </si>
  <si>
    <t>Субвенции бюджетам внутригородских муниципальных образований Санкт-Петербурга на исполнение отдельного государственного полномочия Санкт-Петербурга на содержание ребенка в семье опекуна и приемной семье</t>
  </si>
  <si>
    <t>Участие в организации и финансировании: проведения оплачиваемых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</si>
  <si>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 xml:space="preserve">Благоустройство территории муниципального образования в соответствии с законодательством Санкт-Петербурга </t>
  </si>
  <si>
    <t>Уборка территории в границах муниципального образования, 
в том числе территорий ЗНОП местного значения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</si>
  <si>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</si>
  <si>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</si>
  <si>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</si>
  <si>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</si>
  <si>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973.1001.5050200231.300</t>
  </si>
  <si>
    <t>973.1003.5050200232.300</t>
  </si>
  <si>
    <t>973.1004.51100G0860.300</t>
  </si>
  <si>
    <t>ПРОЕКТ</t>
  </si>
  <si>
    <t>ДОХОДЫ</t>
  </si>
  <si>
    <t>Налоговые и неналоговые доходы</t>
  </si>
  <si>
    <t>Безвозмездные поступления</t>
  </si>
  <si>
    <t>РАСХОДЫ</t>
  </si>
  <si>
    <t>Программные расходы</t>
  </si>
  <si>
    <t>Непрограммные расходы</t>
  </si>
  <si>
    <t>ДЕФИЦИТ (-) / ПРОФИЦИТ (+)</t>
  </si>
  <si>
    <t>ИСТОЧНИКИ ФИНАНСИРОВАНИЯ</t>
  </si>
  <si>
    <t>Источники внутреннего финансирования дефицита бюджета</t>
  </si>
  <si>
    <t>Номер реестровой записи</t>
  </si>
  <si>
    <t>Наименование группы источников доходов бюджета / наименование источника дохода бюджета 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</si>
  <si>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</t>
  </si>
  <si>
    <t>Прогноз доходов бюджета</t>
  </si>
  <si>
    <t>1.</t>
  </si>
  <si>
    <t>Федеральная налоговая служба</t>
  </si>
  <si>
    <t>Сведения по прогнозу поступлений налоговых доходов на 2024-2026 зачисляемых в бюджет МО.</t>
  </si>
  <si>
    <t>Комитет по благоустройству</t>
  </si>
  <si>
    <t xml:space="preserve">Классификация доходов бюджета </t>
  </si>
  <si>
    <t xml:space="preserve">Текущий финансовый 2023 год
(тыс. руб.)
</t>
  </si>
  <si>
    <t>Кассвое поступление по состоянию на 01.10.2023г.</t>
  </si>
  <si>
    <t>Оценка исполнения, в %</t>
  </si>
  <si>
    <t xml:space="preserve">Наименование главного администратора доходов местного бюджета </t>
  </si>
  <si>
    <t xml:space="preserve">Нормативы распределения в местный бюджет </t>
  </si>
  <si>
    <t>2.</t>
  </si>
  <si>
    <t>1.1.1.1.</t>
  </si>
  <si>
    <t>1.2.1.1.</t>
  </si>
  <si>
    <t>1.2.1.1.1.</t>
  </si>
  <si>
    <t>2.1.1.1.</t>
  </si>
  <si>
    <t>2.2.1.1.</t>
  </si>
  <si>
    <t>2.2.1.2.</t>
  </si>
  <si>
    <t>2.2.2.</t>
  </si>
  <si>
    <t>2.2.2.1.</t>
  </si>
  <si>
    <t>2.2.2.2.</t>
  </si>
  <si>
    <t xml:space="preserve">Проект Закона СПб «О
Бюджете Санкт-Петербурга на 2024 год и на плановый период 2025 и 2026 годов»
Сведения по прогнозу поступлений налоговых доходов на 2024-2026 зачисляемых в бюджет МО.
</t>
  </si>
  <si>
    <t>МА ВМО "Купчино"</t>
  </si>
  <si>
    <t>Проект Закона СПб «О
Бюджете Санкт-Петербурга на 2024 год и на плановый период 2025 и 2026 годов»</t>
  </si>
  <si>
    <t>х</t>
  </si>
  <si>
    <t>1.2.1.1.2.</t>
  </si>
  <si>
    <t>1.3.1.1.</t>
  </si>
  <si>
    <t>1.3.1.1.1.</t>
  </si>
  <si>
    <t>ПРОЧИЕ НЕНАЛОГОВЫЕ ДОХОДЫ</t>
  </si>
  <si>
    <t>Невыясненные поступления</t>
  </si>
  <si>
    <t>Прочие неналоговые доходы в части невыясненных поступлений, по которым не осуществлен возврат (уточнение) не позднее трех лет со дня их зачисления на единый счет соответствующего бюджета бюджетной системы Р оссийской Федерации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</si>
  <si>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</si>
  <si>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Прочие неналоговые доходы бюджетов внутригородских муниципальных образований городов федерального значения в части невыясненных поступлений, по которым не осуществлен возврат (уточнение) не позднее трех лет со дня их зачисления на единый счет бюджета внутригородского муниципального образова ния города федерального значения</t>
  </si>
  <si>
    <t>1.4.1.1.</t>
  </si>
  <si>
    <t>1.4.2.1.</t>
  </si>
  <si>
    <t>000 1 17 00000 00 0000 000</t>
  </si>
  <si>
    <t>000 1 17 01000 00 0000 180</t>
  </si>
  <si>
    <t>973 1 17 01030 03 0000 180</t>
  </si>
  <si>
    <t>000 1 17 16000 00 0000 180</t>
  </si>
  <si>
    <t>973 1 17 16000 03 0000 180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</si>
  <si>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2024  год и плановый период 2025-2026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</si>
  <si>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</t>
  </si>
  <si>
    <t xml:space="preserve">Приложение № 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годов" </t>
  </si>
  <si>
    <t xml:space="preserve">Приложение № 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годов" </t>
  </si>
  <si>
    <t xml:space="preserve">Приложение № 3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годов" </t>
  </si>
  <si>
    <t xml:space="preserve">Приложение № 4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</si>
  <si>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</si>
  <si>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 xml:space="preserve">Приложение № 5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</si>
  <si>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на 2024 год и плановый период 2025-2026 годов</t>
  </si>
  <si>
    <t xml:space="preserve">Приложение № 11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</si>
  <si>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12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</si>
  <si>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Прогноз основных характеристик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</si>
  <si>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Реестр источников доходов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</si>
  <si>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подразделам, целевым статьям и группам видов расходов классификации</t>
  </si>
  <si>
    <t>Объем бюджетных ассигнований бюджета  внутригородского муниципального образования города федерального значения Санкт-Петербурга муниципальный округ Купчино на 2024 год и плановый период 2026-2026 годов, направляемых на исполнение публичных нормативных обязательств</t>
  </si>
  <si>
    <t xml:space="preserve">Перечень  и коды главных распорядителей средств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</si>
  <si>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 по разделам, подразделам </t>
  </si>
  <si>
    <t>Прочие субсидии</t>
  </si>
  <si>
    <t>Прочие субсидии бюджетам внутригородск их муниципальных образований городов фе дерального значения</t>
  </si>
  <si>
    <t>000 2 02 20000 00 0000 150</t>
  </si>
  <si>
    <t>000 2 02 29999 00 0000 150</t>
  </si>
  <si>
    <t>Субсидии бюджетам бюджетной системы Российской Федерации (межбюджетные субсидии)</t>
  </si>
  <si>
    <t>973 2 02 29999 03 0000 150</t>
  </si>
  <si>
    <t>6.1.4.</t>
  </si>
  <si>
    <t>6.1.4.1.</t>
  </si>
  <si>
    <t>60000S2500</t>
  </si>
  <si>
    <t>Благоустройство территории муниципального образования в соответствии с законодательством Санкт-Петербурга за счет субсидии из бюджета Санкт-Петербурга</t>
  </si>
  <si>
    <t>Благоустройство территории муниципального образования в соответствии с законодательством Санкт-Петербурга, софинансируемые за счет средств местного бюджета</t>
  </si>
  <si>
    <t>60000М2500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</si>
  <si>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</si>
  <si>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</si>
  <si>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Приложение № 6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</si>
  <si>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Раходы на иполнение 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</si>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</sst>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_-* #,##0.0\ _₽_-;\-* #,##0.0\ _₽_-;_-* &quot;-&quot;?\ _₽_-;_-@_-"/>
    <numFmt numFmtId="167" formatCode="_-* #,##0.00_р_._-;\-* #,##0.00_р_._-;_-* &quot;-&quot;??_р_._-;_-@_-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167" fontId="25" fillId="0" borderId="0" applyFont="0" applyFill="0" applyBorder="0" applyAlignment="0" applyProtection="0"/>
  </cellStyleXfs>
  <cellXfs count="2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0" fontId="16" fillId="0" borderId="0" xfId="0" applyFont="1" applyFill="1"/>
    <xf numFmtId="166" fontId="14" fillId="0" borderId="1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 shrinkToFit="1"/>
    </xf>
    <xf numFmtId="0" fontId="7" fillId="0" borderId="0" xfId="0" applyFont="1" applyFill="1"/>
    <xf numFmtId="0" fontId="20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15" fillId="0" borderId="0" xfId="0" applyFont="1" applyFill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2" xfId="0" applyFont="1" applyFill="1" applyBorder="1" applyAlignment="1">
      <alignment horizontal="justify" vertical="center" wrapText="1" shrinkToFit="1"/>
    </xf>
    <xf numFmtId="0" fontId="4" fillId="0" borderId="6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 shrinkToFi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7"/>
  <sheetViews>
    <sheetView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72.7109375" style="146" customWidth="1"/>
    <col min="2" max="2" width="22.140625" style="22" customWidth="1"/>
    <col min="3" max="5" width="12.140625" style="22" customWidth="1"/>
    <col min="6" max="16384" width="9.140625" style="22"/>
  </cols>
  <sheetData>
    <row r="1" spans="1:7" ht="67.5" customHeight="1" x14ac:dyDescent="0.25">
      <c r="A1" s="138"/>
      <c r="B1" s="163" t="s">
        <v>329</v>
      </c>
      <c r="C1" s="164"/>
      <c r="D1" s="164"/>
      <c r="E1" s="164"/>
    </row>
    <row r="2" spans="1:7" x14ac:dyDescent="0.25">
      <c r="A2" s="165"/>
      <c r="B2" s="167"/>
      <c r="C2" s="167"/>
      <c r="D2" s="167"/>
      <c r="E2" s="167"/>
      <c r="G2" s="40"/>
    </row>
    <row r="3" spans="1:7" ht="25.5" customHeight="1" x14ac:dyDescent="0.25">
      <c r="A3" s="165" t="s">
        <v>327</v>
      </c>
      <c r="B3" s="166"/>
      <c r="C3" s="166"/>
      <c r="D3" s="166"/>
      <c r="E3" s="166"/>
    </row>
    <row r="4" spans="1:7" x14ac:dyDescent="0.25">
      <c r="A4" s="139"/>
      <c r="E4" s="23" t="s">
        <v>37</v>
      </c>
    </row>
    <row r="5" spans="1:7" x14ac:dyDescent="0.25">
      <c r="A5" s="168" t="s">
        <v>0</v>
      </c>
      <c r="B5" s="170" t="s">
        <v>1</v>
      </c>
      <c r="C5" s="172" t="s">
        <v>216</v>
      </c>
      <c r="D5" s="173" t="s">
        <v>215</v>
      </c>
      <c r="E5" s="174"/>
    </row>
    <row r="6" spans="1:7" s="21" customFormat="1" ht="23.25" customHeight="1" x14ac:dyDescent="0.25">
      <c r="A6" s="169"/>
      <c r="B6" s="171"/>
      <c r="C6" s="171"/>
      <c r="D6" s="63" t="s">
        <v>217</v>
      </c>
      <c r="E6" s="63" t="s">
        <v>218</v>
      </c>
    </row>
    <row r="7" spans="1:7" x14ac:dyDescent="0.25">
      <c r="A7" s="140" t="s">
        <v>2</v>
      </c>
      <c r="B7" s="43" t="s">
        <v>3</v>
      </c>
      <c r="C7" s="44">
        <f>C8+C11+C16</f>
        <v>2058</v>
      </c>
      <c r="D7" s="44">
        <f t="shared" ref="D7:E7" si="0">D8+D11+D16</f>
        <v>2143.6</v>
      </c>
      <c r="E7" s="44">
        <f t="shared" si="0"/>
        <v>2229.1</v>
      </c>
    </row>
    <row r="8" spans="1:7" x14ac:dyDescent="0.25">
      <c r="A8" s="140" t="s">
        <v>4</v>
      </c>
      <c r="B8" s="43" t="s">
        <v>5</v>
      </c>
      <c r="C8" s="44">
        <f t="shared" ref="C8:E9" si="1">C9</f>
        <v>2033</v>
      </c>
      <c r="D8" s="45">
        <f t="shared" si="1"/>
        <v>2117.6</v>
      </c>
      <c r="E8" s="45">
        <f t="shared" si="1"/>
        <v>2202</v>
      </c>
    </row>
    <row r="9" spans="1:7" x14ac:dyDescent="0.25">
      <c r="A9" s="140" t="s">
        <v>6</v>
      </c>
      <c r="B9" s="43" t="s">
        <v>7</v>
      </c>
      <c r="C9" s="44">
        <f t="shared" si="1"/>
        <v>2033</v>
      </c>
      <c r="D9" s="45">
        <f t="shared" si="1"/>
        <v>2117.6</v>
      </c>
      <c r="E9" s="45">
        <f t="shared" si="1"/>
        <v>2202</v>
      </c>
    </row>
    <row r="10" spans="1:7" ht="57" customHeight="1" x14ac:dyDescent="0.25">
      <c r="A10" s="62" t="s">
        <v>214</v>
      </c>
      <c r="B10" s="37" t="s">
        <v>8</v>
      </c>
      <c r="C10" s="38">
        <v>2033</v>
      </c>
      <c r="D10" s="38">
        <v>2117.6</v>
      </c>
      <c r="E10" s="38">
        <v>2202</v>
      </c>
    </row>
    <row r="11" spans="1:7" ht="24" hidden="1" x14ac:dyDescent="0.25">
      <c r="A11" s="140" t="s">
        <v>9</v>
      </c>
      <c r="B11" s="43" t="s">
        <v>206</v>
      </c>
      <c r="C11" s="46">
        <f t="shared" ref="C11:E12" si="2">C12</f>
        <v>0</v>
      </c>
      <c r="D11" s="46">
        <f t="shared" si="2"/>
        <v>0</v>
      </c>
      <c r="E11" s="46">
        <f t="shared" si="2"/>
        <v>0</v>
      </c>
    </row>
    <row r="12" spans="1:7" hidden="1" x14ac:dyDescent="0.25">
      <c r="A12" s="140" t="s">
        <v>10</v>
      </c>
      <c r="B12" s="43" t="s">
        <v>205</v>
      </c>
      <c r="C12" s="46">
        <f t="shared" si="2"/>
        <v>0</v>
      </c>
      <c r="D12" s="45">
        <f t="shared" si="2"/>
        <v>0</v>
      </c>
      <c r="E12" s="45">
        <f t="shared" si="2"/>
        <v>0</v>
      </c>
    </row>
    <row r="13" spans="1:7" ht="28.5" hidden="1" customHeight="1" x14ac:dyDescent="0.25">
      <c r="A13" s="140" t="s">
        <v>11</v>
      </c>
      <c r="B13" s="43" t="s">
        <v>204</v>
      </c>
      <c r="C13" s="46">
        <f>C14+C15</f>
        <v>0</v>
      </c>
      <c r="D13" s="46">
        <f>D14+D15</f>
        <v>0</v>
      </c>
      <c r="E13" s="46">
        <f>E14+E15</f>
        <v>0</v>
      </c>
    </row>
    <row r="14" spans="1:7" ht="43.5" hidden="1" customHeight="1" x14ac:dyDescent="0.25">
      <c r="A14" s="141" t="s">
        <v>12</v>
      </c>
      <c r="B14" s="37" t="s">
        <v>13</v>
      </c>
      <c r="C14" s="38">
        <f>0</f>
        <v>0</v>
      </c>
      <c r="D14" s="38">
        <f>0</f>
        <v>0</v>
      </c>
      <c r="E14" s="38">
        <f>0</f>
        <v>0</v>
      </c>
    </row>
    <row r="15" spans="1:7" ht="26.25" hidden="1" customHeight="1" x14ac:dyDescent="0.25">
      <c r="A15" s="141" t="s">
        <v>14</v>
      </c>
      <c r="B15" s="37" t="s">
        <v>15</v>
      </c>
      <c r="C15" s="38">
        <f>0</f>
        <v>0</v>
      </c>
      <c r="D15" s="38">
        <f>0</f>
        <v>0</v>
      </c>
      <c r="E15" s="38">
        <f>0</f>
        <v>0</v>
      </c>
    </row>
    <row r="16" spans="1:7" ht="26.25" customHeight="1" x14ac:dyDescent="0.25">
      <c r="A16" s="140" t="s">
        <v>207</v>
      </c>
      <c r="B16" s="43" t="s">
        <v>208</v>
      </c>
      <c r="C16" s="46">
        <f t="shared" ref="C16:E18" si="3">C17</f>
        <v>25</v>
      </c>
      <c r="D16" s="46">
        <f t="shared" si="3"/>
        <v>26</v>
      </c>
      <c r="E16" s="46">
        <f t="shared" si="3"/>
        <v>27.1</v>
      </c>
    </row>
    <row r="17" spans="1:5" ht="63.75" customHeight="1" x14ac:dyDescent="0.25">
      <c r="A17" s="140" t="s">
        <v>209</v>
      </c>
      <c r="B17" s="43" t="s">
        <v>210</v>
      </c>
      <c r="C17" s="46">
        <f t="shared" si="3"/>
        <v>25</v>
      </c>
      <c r="D17" s="46">
        <f t="shared" si="3"/>
        <v>26</v>
      </c>
      <c r="E17" s="46">
        <f t="shared" si="3"/>
        <v>27.1</v>
      </c>
    </row>
    <row r="18" spans="1:5" ht="49.5" customHeight="1" x14ac:dyDescent="0.25">
      <c r="A18" s="140" t="s">
        <v>211</v>
      </c>
      <c r="B18" s="43" t="s">
        <v>212</v>
      </c>
      <c r="C18" s="46">
        <f t="shared" si="3"/>
        <v>25</v>
      </c>
      <c r="D18" s="46">
        <f t="shared" si="3"/>
        <v>26</v>
      </c>
      <c r="E18" s="46">
        <f t="shared" si="3"/>
        <v>27.1</v>
      </c>
    </row>
    <row r="19" spans="1:5" ht="55.5" customHeight="1" x14ac:dyDescent="0.25">
      <c r="A19" s="141" t="s">
        <v>192</v>
      </c>
      <c r="B19" s="37" t="s">
        <v>213</v>
      </c>
      <c r="C19" s="38">
        <v>25</v>
      </c>
      <c r="D19" s="38">
        <v>26</v>
      </c>
      <c r="E19" s="38">
        <v>27.1</v>
      </c>
    </row>
    <row r="20" spans="1:5" x14ac:dyDescent="0.25">
      <c r="A20" s="140" t="s">
        <v>16</v>
      </c>
      <c r="B20" s="43" t="s">
        <v>17</v>
      </c>
      <c r="C20" s="44">
        <f>C22+C27+C24</f>
        <v>168105</v>
      </c>
      <c r="D20" s="44">
        <f t="shared" ref="D20:E20" si="4">D22+D27+D24</f>
        <v>130387.90000000001</v>
      </c>
      <c r="E20" s="44">
        <f t="shared" si="4"/>
        <v>135474.19999999998</v>
      </c>
    </row>
    <row r="21" spans="1:5" ht="28.5" customHeight="1" x14ac:dyDescent="0.25">
      <c r="A21" s="140" t="s">
        <v>18</v>
      </c>
      <c r="B21" s="43" t="s">
        <v>19</v>
      </c>
      <c r="C21" s="44">
        <f>C22+C27</f>
        <v>125355</v>
      </c>
      <c r="D21" s="44">
        <f>D22+D27</f>
        <v>130387.90000000001</v>
      </c>
      <c r="E21" s="44">
        <f>E22+E27</f>
        <v>135474.19999999998</v>
      </c>
    </row>
    <row r="22" spans="1:5" x14ac:dyDescent="0.25">
      <c r="A22" s="140" t="s">
        <v>20</v>
      </c>
      <c r="B22" s="43" t="s">
        <v>160</v>
      </c>
      <c r="C22" s="46">
        <f>C23</f>
        <v>104484.6</v>
      </c>
      <c r="D22" s="45">
        <f>D23</f>
        <v>108649.1</v>
      </c>
      <c r="E22" s="45">
        <f>E23</f>
        <v>112867.9</v>
      </c>
    </row>
    <row r="23" spans="1:5" ht="53.25" customHeight="1" x14ac:dyDescent="0.25">
      <c r="A23" s="141" t="s">
        <v>193</v>
      </c>
      <c r="B23" s="37" t="s">
        <v>161</v>
      </c>
      <c r="C23" s="38">
        <v>104484.6</v>
      </c>
      <c r="D23" s="38">
        <v>108649.1</v>
      </c>
      <c r="E23" s="38">
        <v>112867.9</v>
      </c>
    </row>
    <row r="24" spans="1:5" ht="17.25" customHeight="1" x14ac:dyDescent="0.25">
      <c r="A24" s="140" t="s">
        <v>348</v>
      </c>
      <c r="B24" s="132" t="s">
        <v>346</v>
      </c>
      <c r="C24" s="46">
        <v>42750</v>
      </c>
      <c r="D24" s="6">
        <v>0</v>
      </c>
      <c r="E24" s="6">
        <v>0</v>
      </c>
    </row>
    <row r="25" spans="1:5" ht="16.5" customHeight="1" x14ac:dyDescent="0.25">
      <c r="A25" s="140" t="s">
        <v>344</v>
      </c>
      <c r="B25" s="132" t="s">
        <v>347</v>
      </c>
      <c r="C25" s="46">
        <v>42750</v>
      </c>
      <c r="D25" s="6">
        <v>0</v>
      </c>
      <c r="E25" s="6">
        <v>0</v>
      </c>
    </row>
    <row r="26" spans="1:5" ht="27" customHeight="1" x14ac:dyDescent="0.25">
      <c r="A26" s="141" t="s">
        <v>345</v>
      </c>
      <c r="B26" s="37" t="s">
        <v>349</v>
      </c>
      <c r="C26" s="38">
        <v>42750.9</v>
      </c>
      <c r="D26" s="6">
        <v>0</v>
      </c>
      <c r="E26" s="6">
        <v>0</v>
      </c>
    </row>
    <row r="27" spans="1:5" x14ac:dyDescent="0.25">
      <c r="A27" s="140" t="s">
        <v>21</v>
      </c>
      <c r="B27" s="43" t="s">
        <v>22</v>
      </c>
      <c r="C27" s="44">
        <f>C28+C31</f>
        <v>20870.399999999998</v>
      </c>
      <c r="D27" s="45">
        <f>D28+D31</f>
        <v>21738.799999999999</v>
      </c>
      <c r="E27" s="45">
        <f>E28+E31</f>
        <v>22606.3</v>
      </c>
    </row>
    <row r="28" spans="1:5" ht="39.75" customHeight="1" x14ac:dyDescent="0.25">
      <c r="A28" s="47" t="s">
        <v>23</v>
      </c>
      <c r="B28" s="43" t="s">
        <v>24</v>
      </c>
      <c r="C28" s="44">
        <f>C29+C30</f>
        <v>3905.7999999999997</v>
      </c>
      <c r="D28" s="44">
        <f>D29+D30</f>
        <v>4068.2999999999997</v>
      </c>
      <c r="E28" s="44">
        <f>E29+E30</f>
        <v>4230.8</v>
      </c>
    </row>
    <row r="29" spans="1:5" ht="45" customHeight="1" x14ac:dyDescent="0.25">
      <c r="A29" s="142" t="s">
        <v>199</v>
      </c>
      <c r="B29" s="49" t="s">
        <v>25</v>
      </c>
      <c r="C29" s="50">
        <v>3896.6</v>
      </c>
      <c r="D29" s="50">
        <v>4058.7</v>
      </c>
      <c r="E29" s="50">
        <v>4220.8</v>
      </c>
    </row>
    <row r="30" spans="1:5" ht="54" customHeight="1" x14ac:dyDescent="0.25">
      <c r="A30" s="141" t="s">
        <v>200</v>
      </c>
      <c r="B30" s="37" t="s">
        <v>26</v>
      </c>
      <c r="C30" s="38">
        <v>9.1999999999999993</v>
      </c>
      <c r="D30" s="50">
        <v>9.6</v>
      </c>
      <c r="E30" s="50">
        <v>10</v>
      </c>
    </row>
    <row r="31" spans="1:5" ht="48.75" customHeight="1" x14ac:dyDescent="0.25">
      <c r="A31" s="47" t="s">
        <v>201</v>
      </c>
      <c r="B31" s="51" t="s">
        <v>27</v>
      </c>
      <c r="C31" s="52">
        <f>C32+C33</f>
        <v>16964.599999999999</v>
      </c>
      <c r="D31" s="52">
        <f>D32+D33</f>
        <v>17670.5</v>
      </c>
      <c r="E31" s="52">
        <f>E32+E33</f>
        <v>18375.5</v>
      </c>
    </row>
    <row r="32" spans="1:5" ht="34.5" customHeight="1" x14ac:dyDescent="0.25">
      <c r="A32" s="141" t="s">
        <v>202</v>
      </c>
      <c r="B32" s="37" t="s">
        <v>28</v>
      </c>
      <c r="C32" s="38">
        <v>11577.9</v>
      </c>
      <c r="D32" s="38">
        <v>12059.4</v>
      </c>
      <c r="E32" s="38">
        <v>12540.8</v>
      </c>
    </row>
    <row r="33" spans="1:5" ht="42.75" customHeight="1" x14ac:dyDescent="0.25">
      <c r="A33" s="141" t="s">
        <v>203</v>
      </c>
      <c r="B33" s="37" t="s">
        <v>29</v>
      </c>
      <c r="C33" s="38">
        <v>5386.7</v>
      </c>
      <c r="D33" s="38">
        <v>5611.1</v>
      </c>
      <c r="E33" s="38">
        <v>5834.7</v>
      </c>
    </row>
    <row r="34" spans="1:5" x14ac:dyDescent="0.25">
      <c r="A34" s="143" t="s">
        <v>30</v>
      </c>
      <c r="B34" s="53"/>
      <c r="C34" s="46">
        <f>C7+C20</f>
        <v>170163</v>
      </c>
      <c r="D34" s="46">
        <f t="shared" ref="D34:E34" si="5">D7+D20</f>
        <v>132531.5</v>
      </c>
      <c r="E34" s="46">
        <f t="shared" si="5"/>
        <v>137703.29999999999</v>
      </c>
    </row>
    <row r="35" spans="1:5" x14ac:dyDescent="0.25">
      <c r="A35" s="144"/>
      <c r="B35" s="55"/>
      <c r="C35" s="56"/>
      <c r="D35" s="57"/>
      <c r="E35" s="57"/>
    </row>
    <row r="36" spans="1:5" x14ac:dyDescent="0.25">
      <c r="A36" s="145"/>
      <c r="B36" s="59"/>
      <c r="C36" s="59"/>
    </row>
    <row r="37" spans="1:5" x14ac:dyDescent="0.25">
      <c r="A37" s="145"/>
      <c r="B37" s="60"/>
      <c r="C37" s="60"/>
    </row>
  </sheetData>
  <mergeCells count="7">
    <mergeCell ref="B1:E1"/>
    <mergeCell ref="A3:E3"/>
    <mergeCell ref="A2:E2"/>
    <mergeCell ref="A5:A6"/>
    <mergeCell ref="B5:B6"/>
    <mergeCell ref="C5:C6"/>
    <mergeCell ref="D5:E5"/>
  </mergeCells>
  <pageMargins left="0.39370078740157483" right="0.43307086614173229" top="0.78740157480314965" bottom="0.74803149606299213" header="0.31496062992125984" footer="0.31496062992125984"/>
  <pageSetup paperSize="9" scale="72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28"/>
  <sheetViews>
    <sheetView view="pageBreakPreview" topLeftCell="B1" zoomScaleNormal="100" zoomScaleSheetLayoutView="100" workbookViewId="0">
      <selection activeCell="S115" sqref="S115"/>
    </sheetView>
  </sheetViews>
  <sheetFormatPr defaultRowHeight="15" x14ac:dyDescent="0.25"/>
  <cols>
    <col min="1" max="1" width="7.140625" style="2" hidden="1" customWidth="1"/>
    <col min="2" max="2" width="55.85546875" style="133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7" ht="48.75" customHeight="1" x14ac:dyDescent="0.25">
      <c r="C1" s="178" t="s">
        <v>330</v>
      </c>
      <c r="D1" s="178"/>
      <c r="E1" s="178"/>
      <c r="F1" s="178"/>
      <c r="G1" s="178"/>
      <c r="H1" s="178"/>
      <c r="I1" s="178"/>
      <c r="J1" s="179"/>
      <c r="K1" s="179"/>
    </row>
    <row r="2" spans="1:17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5"/>
      <c r="K2" s="185"/>
    </row>
    <row r="3" spans="1:17" ht="30" customHeight="1" x14ac:dyDescent="0.25">
      <c r="A3" s="180" t="s">
        <v>328</v>
      </c>
      <c r="B3" s="181"/>
      <c r="C3" s="181"/>
      <c r="D3" s="181"/>
      <c r="E3" s="181"/>
      <c r="F3" s="181"/>
      <c r="G3" s="181"/>
      <c r="H3" s="181"/>
      <c r="I3" s="181"/>
      <c r="J3" s="182"/>
      <c r="K3" s="182"/>
    </row>
    <row r="4" spans="1:17" ht="30" customHeight="1" x14ac:dyDescent="0.25">
      <c r="A4" s="161"/>
      <c r="B4" s="134"/>
      <c r="C4" s="162"/>
      <c r="D4" s="162"/>
      <c r="E4" s="162"/>
      <c r="F4" s="162"/>
      <c r="G4" s="162"/>
      <c r="H4" s="149"/>
      <c r="I4" s="149"/>
      <c r="J4" s="79"/>
      <c r="K4" s="80" t="s">
        <v>37</v>
      </c>
    </row>
    <row r="5" spans="1:17" ht="30" customHeight="1" x14ac:dyDescent="0.25">
      <c r="A5" s="192" t="s">
        <v>31</v>
      </c>
      <c r="B5" s="189" t="s">
        <v>32</v>
      </c>
      <c r="C5" s="189" t="s">
        <v>33</v>
      </c>
      <c r="D5" s="189" t="s">
        <v>34</v>
      </c>
      <c r="E5" s="189" t="s">
        <v>35</v>
      </c>
      <c r="F5" s="189" t="s">
        <v>219</v>
      </c>
      <c r="G5" s="189" t="s">
        <v>216</v>
      </c>
      <c r="H5" s="64"/>
      <c r="I5" s="64"/>
      <c r="J5" s="189" t="s">
        <v>215</v>
      </c>
      <c r="K5" s="191"/>
    </row>
    <row r="6" spans="1:17" ht="15" customHeight="1" x14ac:dyDescent="0.25">
      <c r="A6" s="193"/>
      <c r="B6" s="195"/>
      <c r="C6" s="190"/>
      <c r="D6" s="190"/>
      <c r="E6" s="190"/>
      <c r="F6" s="190"/>
      <c r="G6" s="190"/>
      <c r="H6" s="189" t="s">
        <v>186</v>
      </c>
      <c r="I6" s="189" t="s">
        <v>187</v>
      </c>
      <c r="J6" s="189" t="s">
        <v>217</v>
      </c>
      <c r="K6" s="189" t="s">
        <v>218</v>
      </c>
    </row>
    <row r="7" spans="1:17" ht="48" customHeight="1" x14ac:dyDescent="0.25">
      <c r="A7" s="194"/>
      <c r="B7" s="195"/>
      <c r="C7" s="190"/>
      <c r="D7" s="190"/>
      <c r="E7" s="190"/>
      <c r="F7" s="190"/>
      <c r="G7" s="190"/>
      <c r="H7" s="189"/>
      <c r="I7" s="189"/>
      <c r="J7" s="189" t="s">
        <v>37</v>
      </c>
      <c r="K7" s="189" t="s">
        <v>37</v>
      </c>
    </row>
    <row r="8" spans="1:17" x14ac:dyDescent="0.25">
      <c r="A8" s="3"/>
      <c r="B8" s="160" t="s">
        <v>38</v>
      </c>
      <c r="C8" s="159"/>
      <c r="D8" s="158"/>
      <c r="E8" s="159"/>
      <c r="F8" s="157"/>
      <c r="G8" s="156">
        <f>G13+G16+G18+G20+G21+G22+G30+G33+G34+G35</f>
        <v>34305.299999999996</v>
      </c>
      <c r="H8" s="156"/>
      <c r="I8" s="156">
        <f t="shared" ref="I8:I38" si="0">G8+H8</f>
        <v>34305.299999999996</v>
      </c>
      <c r="J8" s="156">
        <f>J13+J16+J18+J20+J21+J22+J30+J33+J34+J35</f>
        <v>35551.9</v>
      </c>
      <c r="K8" s="156">
        <f>K13+K16+K18+K20+K21+K22+K30+K33+K34+K35</f>
        <v>36867.300000000003</v>
      </c>
    </row>
    <row r="9" spans="1:17" ht="24" x14ac:dyDescent="0.25">
      <c r="A9" s="157" t="s">
        <v>39</v>
      </c>
      <c r="B9" s="160" t="s">
        <v>40</v>
      </c>
      <c r="C9" s="157">
        <v>887</v>
      </c>
      <c r="D9" s="158"/>
      <c r="E9" s="159"/>
      <c r="F9" s="159"/>
      <c r="G9" s="156">
        <f>G10</f>
        <v>11124.6</v>
      </c>
      <c r="H9" s="156"/>
      <c r="I9" s="156">
        <f t="shared" si="0"/>
        <v>11124.6</v>
      </c>
      <c r="J9" s="156">
        <f>J10</f>
        <v>11593.599999999999</v>
      </c>
      <c r="K9" s="156">
        <f>K10</f>
        <v>12050.7</v>
      </c>
    </row>
    <row r="10" spans="1:17" s="12" customFormat="1" x14ac:dyDescent="0.25">
      <c r="A10" s="10"/>
      <c r="B10" s="160" t="s">
        <v>41</v>
      </c>
      <c r="C10" s="157">
        <v>887</v>
      </c>
      <c r="D10" s="158" t="s">
        <v>133</v>
      </c>
      <c r="E10" s="20"/>
      <c r="F10" s="157"/>
      <c r="G10" s="156">
        <f>G11+G14+G23</f>
        <v>11124.6</v>
      </c>
      <c r="H10" s="156"/>
      <c r="I10" s="156">
        <f t="shared" si="0"/>
        <v>11124.6</v>
      </c>
      <c r="J10" s="156">
        <f>J11+J14+J23</f>
        <v>11593.599999999999</v>
      </c>
      <c r="K10" s="156">
        <f>K11+K14+K23</f>
        <v>12050.7</v>
      </c>
    </row>
    <row r="11" spans="1:17" ht="24" x14ac:dyDescent="0.25">
      <c r="A11" s="157">
        <v>1</v>
      </c>
      <c r="B11" s="160" t="s">
        <v>42</v>
      </c>
      <c r="C11" s="157">
        <v>887</v>
      </c>
      <c r="D11" s="158" t="s">
        <v>134</v>
      </c>
      <c r="E11" s="159"/>
      <c r="F11" s="157"/>
      <c r="G11" s="156">
        <f t="shared" ref="G11:K12" si="1">G12</f>
        <v>1860.5</v>
      </c>
      <c r="H11" s="156"/>
      <c r="I11" s="156">
        <f t="shared" si="0"/>
        <v>1860.5</v>
      </c>
      <c r="J11" s="156">
        <f t="shared" si="1"/>
        <v>1937.8</v>
      </c>
      <c r="K11" s="156">
        <f t="shared" si="1"/>
        <v>2015.2</v>
      </c>
    </row>
    <row r="12" spans="1:17" x14ac:dyDescent="0.25">
      <c r="A12" s="157" t="s">
        <v>43</v>
      </c>
      <c r="B12" s="160" t="s">
        <v>175</v>
      </c>
      <c r="C12" s="157">
        <v>887</v>
      </c>
      <c r="D12" s="158" t="s">
        <v>134</v>
      </c>
      <c r="E12" s="158" t="s">
        <v>180</v>
      </c>
      <c r="F12" s="157"/>
      <c r="G12" s="156">
        <f t="shared" si="1"/>
        <v>1860.5</v>
      </c>
      <c r="H12" s="156"/>
      <c r="I12" s="156">
        <f t="shared" si="0"/>
        <v>1860.5</v>
      </c>
      <c r="J12" s="156">
        <f t="shared" si="1"/>
        <v>1937.8</v>
      </c>
      <c r="K12" s="156">
        <f t="shared" si="1"/>
        <v>2015.2</v>
      </c>
    </row>
    <row r="13" spans="1:17" ht="48" x14ac:dyDescent="0.25">
      <c r="A13" s="4" t="s">
        <v>44</v>
      </c>
      <c r="B13" s="135" t="s">
        <v>45</v>
      </c>
      <c r="C13" s="4">
        <v>887</v>
      </c>
      <c r="D13" s="5" t="s">
        <v>134</v>
      </c>
      <c r="E13" s="5" t="s">
        <v>180</v>
      </c>
      <c r="F13" s="4">
        <v>100</v>
      </c>
      <c r="G13" s="6">
        <v>1860.5</v>
      </c>
      <c r="H13" s="6"/>
      <c r="I13" s="6"/>
      <c r="J13" s="6">
        <v>1937.8</v>
      </c>
      <c r="K13" s="6">
        <v>2015.2</v>
      </c>
      <c r="Q13" s="2" t="s">
        <v>220</v>
      </c>
    </row>
    <row r="14" spans="1:17" ht="36" x14ac:dyDescent="0.25">
      <c r="A14" s="157">
        <v>2</v>
      </c>
      <c r="B14" s="160" t="s">
        <v>46</v>
      </c>
      <c r="C14" s="157">
        <v>887</v>
      </c>
      <c r="D14" s="158" t="s">
        <v>135</v>
      </c>
      <c r="E14" s="7"/>
      <c r="F14" s="157"/>
      <c r="G14" s="156">
        <f>G15+G17+G19</f>
        <v>9144.1</v>
      </c>
      <c r="H14" s="156"/>
      <c r="I14" s="156">
        <f t="shared" si="0"/>
        <v>9144.1</v>
      </c>
      <c r="J14" s="156">
        <f>J15+J17+J19</f>
        <v>9523.7999999999993</v>
      </c>
      <c r="K14" s="156">
        <f>K15+K17+K19</f>
        <v>9903.5</v>
      </c>
    </row>
    <row r="15" spans="1:17" ht="24" x14ac:dyDescent="0.25">
      <c r="A15" s="157" t="s">
        <v>47</v>
      </c>
      <c r="B15" s="160" t="s">
        <v>48</v>
      </c>
      <c r="C15" s="157">
        <v>887</v>
      </c>
      <c r="D15" s="158" t="s">
        <v>135</v>
      </c>
      <c r="E15" s="158" t="s">
        <v>181</v>
      </c>
      <c r="F15" s="157"/>
      <c r="G15" s="156">
        <f>G16</f>
        <v>1562.8</v>
      </c>
      <c r="H15" s="156"/>
      <c r="I15" s="156">
        <f t="shared" si="0"/>
        <v>1562.8</v>
      </c>
      <c r="J15" s="156">
        <f>J16</f>
        <v>1627.8</v>
      </c>
      <c r="K15" s="156">
        <f>K16</f>
        <v>1692.8</v>
      </c>
    </row>
    <row r="16" spans="1:17" ht="48" x14ac:dyDescent="0.25">
      <c r="A16" s="4" t="s">
        <v>49</v>
      </c>
      <c r="B16" s="135" t="s">
        <v>45</v>
      </c>
      <c r="C16" s="4">
        <v>887</v>
      </c>
      <c r="D16" s="5" t="s">
        <v>135</v>
      </c>
      <c r="E16" s="5" t="s">
        <v>181</v>
      </c>
      <c r="F16" s="4">
        <v>100</v>
      </c>
      <c r="G16" s="6">
        <v>1562.8</v>
      </c>
      <c r="H16" s="6"/>
      <c r="I16" s="6"/>
      <c r="J16" s="6">
        <v>1627.8</v>
      </c>
      <c r="K16" s="6">
        <v>1692.8</v>
      </c>
    </row>
    <row r="17" spans="1:11" ht="24" x14ac:dyDescent="0.25">
      <c r="A17" s="157" t="s">
        <v>50</v>
      </c>
      <c r="B17" s="160" t="s">
        <v>176</v>
      </c>
      <c r="C17" s="157">
        <v>887</v>
      </c>
      <c r="D17" s="158" t="s">
        <v>135</v>
      </c>
      <c r="E17" s="158" t="s">
        <v>182</v>
      </c>
      <c r="F17" s="157"/>
      <c r="G17" s="156">
        <f>G18</f>
        <v>332.6</v>
      </c>
      <c r="H17" s="156"/>
      <c r="I17" s="156">
        <f t="shared" si="0"/>
        <v>332.6</v>
      </c>
      <c r="J17" s="156">
        <f>J18</f>
        <v>346.4</v>
      </c>
      <c r="K17" s="156">
        <f>K18</f>
        <v>360.2</v>
      </c>
    </row>
    <row r="18" spans="1:11" ht="48" x14ac:dyDescent="0.25">
      <c r="A18" s="4" t="s">
        <v>51</v>
      </c>
      <c r="B18" s="135" t="s">
        <v>45</v>
      </c>
      <c r="C18" s="4">
        <v>887</v>
      </c>
      <c r="D18" s="5" t="s">
        <v>135</v>
      </c>
      <c r="E18" s="5" t="s">
        <v>182</v>
      </c>
      <c r="F18" s="4">
        <v>100</v>
      </c>
      <c r="G18" s="6">
        <v>332.6</v>
      </c>
      <c r="H18" s="6"/>
      <c r="I18" s="6"/>
      <c r="J18" s="6">
        <v>346.4</v>
      </c>
      <c r="K18" s="6">
        <v>360.2</v>
      </c>
    </row>
    <row r="19" spans="1:11" x14ac:dyDescent="0.25">
      <c r="A19" s="157" t="s">
        <v>52</v>
      </c>
      <c r="B19" s="160" t="s">
        <v>53</v>
      </c>
      <c r="C19" s="157">
        <v>887</v>
      </c>
      <c r="D19" s="158" t="s">
        <v>135</v>
      </c>
      <c r="E19" s="8" t="s">
        <v>183</v>
      </c>
      <c r="F19" s="157"/>
      <c r="G19" s="156">
        <f>G20+G21+G22</f>
        <v>7248.7</v>
      </c>
      <c r="H19" s="156"/>
      <c r="I19" s="156">
        <f t="shared" si="0"/>
        <v>7248.7</v>
      </c>
      <c r="J19" s="156">
        <f>J20+J21+J22</f>
        <v>7549.5999999999995</v>
      </c>
      <c r="K19" s="156">
        <f>K20+K21+K22</f>
        <v>7850.5</v>
      </c>
    </row>
    <row r="20" spans="1:11" ht="48" x14ac:dyDescent="0.25">
      <c r="A20" s="4" t="s">
        <v>132</v>
      </c>
      <c r="B20" s="135" t="s">
        <v>45</v>
      </c>
      <c r="C20" s="4">
        <v>887</v>
      </c>
      <c r="D20" s="5" t="s">
        <v>135</v>
      </c>
      <c r="E20" s="8" t="s">
        <v>183</v>
      </c>
      <c r="F20" s="4">
        <v>100</v>
      </c>
      <c r="G20" s="6">
        <v>5507</v>
      </c>
      <c r="H20" s="6"/>
      <c r="I20" s="6"/>
      <c r="J20" s="6">
        <v>5735.9</v>
      </c>
      <c r="K20" s="6">
        <v>5964.8</v>
      </c>
    </row>
    <row r="21" spans="1:11" ht="24" x14ac:dyDescent="0.25">
      <c r="A21" s="4" t="s">
        <v>54</v>
      </c>
      <c r="B21" s="135" t="s">
        <v>55</v>
      </c>
      <c r="C21" s="4">
        <v>887</v>
      </c>
      <c r="D21" s="5" t="s">
        <v>135</v>
      </c>
      <c r="E21" s="8" t="s">
        <v>183</v>
      </c>
      <c r="F21" s="4">
        <v>200</v>
      </c>
      <c r="G21" s="6">
        <v>1731.7</v>
      </c>
      <c r="H21" s="6"/>
      <c r="I21" s="6"/>
      <c r="J21" s="6">
        <v>1803.7</v>
      </c>
      <c r="K21" s="6">
        <v>1875.7</v>
      </c>
    </row>
    <row r="22" spans="1:11" x14ac:dyDescent="0.25">
      <c r="A22" s="4" t="s">
        <v>56</v>
      </c>
      <c r="B22" s="135" t="s">
        <v>57</v>
      </c>
      <c r="C22" s="4">
        <v>887</v>
      </c>
      <c r="D22" s="5" t="s">
        <v>135</v>
      </c>
      <c r="E22" s="8" t="s">
        <v>183</v>
      </c>
      <c r="F22" s="4">
        <v>800</v>
      </c>
      <c r="G22" s="6">
        <v>10</v>
      </c>
      <c r="H22" s="6"/>
      <c r="I22" s="6"/>
      <c r="J22" s="6">
        <v>10</v>
      </c>
      <c r="K22" s="6">
        <v>10</v>
      </c>
    </row>
    <row r="23" spans="1:11" x14ac:dyDescent="0.25">
      <c r="A23" s="157">
        <v>3</v>
      </c>
      <c r="B23" s="160" t="s">
        <v>58</v>
      </c>
      <c r="C23" s="157">
        <v>887</v>
      </c>
      <c r="D23" s="158" t="s">
        <v>136</v>
      </c>
      <c r="E23" s="7"/>
      <c r="F23" s="9"/>
      <c r="G23" s="156">
        <f>G24</f>
        <v>120</v>
      </c>
      <c r="H23" s="156"/>
      <c r="I23" s="156">
        <f>G23+H23</f>
        <v>120</v>
      </c>
      <c r="J23" s="156">
        <f>J24</f>
        <v>132</v>
      </c>
      <c r="K23" s="156">
        <f>K24</f>
        <v>132</v>
      </c>
    </row>
    <row r="24" spans="1:11" ht="36" x14ac:dyDescent="0.25">
      <c r="A24" s="4" t="s">
        <v>59</v>
      </c>
      <c r="B24" s="135" t="s">
        <v>167</v>
      </c>
      <c r="C24" s="4">
        <v>887</v>
      </c>
      <c r="D24" s="5" t="s">
        <v>136</v>
      </c>
      <c r="E24" s="5" t="s">
        <v>162</v>
      </c>
      <c r="F24" s="4"/>
      <c r="G24" s="6">
        <f>G25</f>
        <v>120</v>
      </c>
      <c r="H24" s="6"/>
      <c r="I24" s="6">
        <f>G24+H24</f>
        <v>120</v>
      </c>
      <c r="J24" s="6">
        <f>J25</f>
        <v>132</v>
      </c>
      <c r="K24" s="6">
        <f>K25</f>
        <v>132</v>
      </c>
    </row>
    <row r="25" spans="1:11" x14ac:dyDescent="0.25">
      <c r="A25" s="4" t="s">
        <v>60</v>
      </c>
      <c r="B25" s="135" t="s">
        <v>57</v>
      </c>
      <c r="C25" s="4">
        <v>887</v>
      </c>
      <c r="D25" s="5" t="s">
        <v>136</v>
      </c>
      <c r="E25" s="5" t="s">
        <v>162</v>
      </c>
      <c r="F25" s="4">
        <v>800</v>
      </c>
      <c r="G25" s="6">
        <v>120</v>
      </c>
      <c r="H25" s="6"/>
      <c r="I25" s="6"/>
      <c r="J25" s="6">
        <v>132</v>
      </c>
      <c r="K25" s="6">
        <v>132</v>
      </c>
    </row>
    <row r="26" spans="1:11" ht="24" x14ac:dyDescent="0.25">
      <c r="A26" s="157" t="s">
        <v>61</v>
      </c>
      <c r="B26" s="160" t="s">
        <v>62</v>
      </c>
      <c r="C26" s="157">
        <v>973</v>
      </c>
      <c r="D26" s="158"/>
      <c r="E26" s="7"/>
      <c r="F26" s="157"/>
      <c r="G26" s="156">
        <f>G27++G47+G51+G58+G76+G95+G101+G116+O46120+G124+G72</f>
        <v>159038.39999999999</v>
      </c>
      <c r="H26" s="156">
        <f>H27++H47+H51+H58+H76+H95+H101+H116+P46120+H124+H72</f>
        <v>0</v>
      </c>
      <c r="I26" s="156">
        <f>I27++I47+I51+I58+I76+I95+I101+I116+Q46120+I124+I72</f>
        <v>156537.9</v>
      </c>
      <c r="J26" s="156">
        <f>J27++J47+J51+J58+J76+J95+J101+J116+R46120+J124+J72</f>
        <v>118168.09999999999</v>
      </c>
      <c r="K26" s="156">
        <f>K27++K47+K51+K58+K76+K95+K101+K116+S46120+K124+K72</f>
        <v>119897.7</v>
      </c>
    </row>
    <row r="27" spans="1:11" x14ac:dyDescent="0.25">
      <c r="A27" s="10"/>
      <c r="B27" s="160" t="s">
        <v>41</v>
      </c>
      <c r="C27" s="157">
        <v>973</v>
      </c>
      <c r="D27" s="158" t="s">
        <v>133</v>
      </c>
      <c r="E27" s="11"/>
      <c r="F27" s="157"/>
      <c r="G27" s="156">
        <f>G28+G36+G41+G44</f>
        <v>27541.699999999997</v>
      </c>
      <c r="H27" s="156"/>
      <c r="I27" s="156">
        <f t="shared" si="0"/>
        <v>27541.699999999997</v>
      </c>
      <c r="J27" s="156">
        <f>J28+J36+J41+J44</f>
        <v>28499.399999999994</v>
      </c>
      <c r="K27" s="156">
        <f t="shared" ref="K27" si="2">K28+K36+K41+K44</f>
        <v>29525.699999999997</v>
      </c>
    </row>
    <row r="28" spans="1:11" ht="36" x14ac:dyDescent="0.25">
      <c r="A28" s="157">
        <v>1</v>
      </c>
      <c r="B28" s="160" t="s">
        <v>356</v>
      </c>
      <c r="C28" s="157">
        <v>973</v>
      </c>
      <c r="D28" s="158" t="s">
        <v>137</v>
      </c>
      <c r="E28" s="7"/>
      <c r="F28" s="157"/>
      <c r="G28" s="156">
        <f>G29+G31+G38</f>
        <v>27197.299999999996</v>
      </c>
      <c r="H28" s="156"/>
      <c r="I28" s="156">
        <f t="shared" si="0"/>
        <v>27197.299999999996</v>
      </c>
      <c r="J28" s="156">
        <f>J29+J31+J38</f>
        <v>28148.999999999996</v>
      </c>
      <c r="K28" s="156">
        <f t="shared" ref="K28" si="3">K29+K31+K38</f>
        <v>29169.399999999998</v>
      </c>
    </row>
    <row r="29" spans="1:11" ht="24" x14ac:dyDescent="0.25">
      <c r="A29" s="157" t="s">
        <v>43</v>
      </c>
      <c r="B29" s="160" t="s">
        <v>168</v>
      </c>
      <c r="C29" s="157">
        <v>973</v>
      </c>
      <c r="D29" s="158" t="s">
        <v>137</v>
      </c>
      <c r="E29" s="158" t="s">
        <v>184</v>
      </c>
      <c r="F29" s="157"/>
      <c r="G29" s="156">
        <f>G30</f>
        <v>1860.5</v>
      </c>
      <c r="H29" s="156"/>
      <c r="I29" s="156">
        <f t="shared" si="0"/>
        <v>1860.5</v>
      </c>
      <c r="J29" s="156">
        <f>J30</f>
        <v>1937.8</v>
      </c>
      <c r="K29" s="156">
        <f>K30</f>
        <v>2015.2</v>
      </c>
    </row>
    <row r="30" spans="1:11" ht="48" x14ac:dyDescent="0.25">
      <c r="A30" s="4" t="s">
        <v>44</v>
      </c>
      <c r="B30" s="135" t="s">
        <v>45</v>
      </c>
      <c r="C30" s="4">
        <v>973</v>
      </c>
      <c r="D30" s="5" t="s">
        <v>137</v>
      </c>
      <c r="E30" s="5" t="s">
        <v>184</v>
      </c>
      <c r="F30" s="4">
        <v>100</v>
      </c>
      <c r="G30" s="6">
        <v>1860.5</v>
      </c>
      <c r="H30" s="6"/>
      <c r="I30" s="6"/>
      <c r="J30" s="6">
        <v>1937.8</v>
      </c>
      <c r="K30" s="6">
        <v>2015.2</v>
      </c>
    </row>
    <row r="31" spans="1:11" x14ac:dyDescent="0.25">
      <c r="A31" s="175" t="s">
        <v>63</v>
      </c>
      <c r="B31" s="176" t="s">
        <v>64</v>
      </c>
      <c r="C31" s="175">
        <v>973</v>
      </c>
      <c r="D31" s="186" t="s">
        <v>137</v>
      </c>
      <c r="E31" s="186" t="s">
        <v>185</v>
      </c>
      <c r="F31" s="175"/>
      <c r="G31" s="187">
        <f>G33+G34+G35</f>
        <v>21440.199999999997</v>
      </c>
      <c r="H31" s="187"/>
      <c r="I31" s="187">
        <f t="shared" si="0"/>
        <v>21440.199999999997</v>
      </c>
      <c r="J31" s="187">
        <f>J33+J34+J35</f>
        <v>22152.499999999996</v>
      </c>
      <c r="K31" s="187">
        <f>K33+K34+K35</f>
        <v>22933.399999999998</v>
      </c>
    </row>
    <row r="32" spans="1:11" x14ac:dyDescent="0.25">
      <c r="A32" s="175"/>
      <c r="B32" s="176"/>
      <c r="C32" s="175"/>
      <c r="D32" s="186"/>
      <c r="E32" s="186"/>
      <c r="F32" s="175"/>
      <c r="G32" s="187"/>
      <c r="H32" s="187"/>
      <c r="I32" s="187"/>
      <c r="J32" s="187"/>
      <c r="K32" s="187"/>
    </row>
    <row r="33" spans="1:11" ht="48" x14ac:dyDescent="0.25">
      <c r="A33" s="4" t="s">
        <v>65</v>
      </c>
      <c r="B33" s="135" t="s">
        <v>45</v>
      </c>
      <c r="C33" s="4">
        <v>973</v>
      </c>
      <c r="D33" s="5" t="s">
        <v>137</v>
      </c>
      <c r="E33" s="5" t="s">
        <v>185</v>
      </c>
      <c r="F33" s="4">
        <v>100</v>
      </c>
      <c r="G33" s="6">
        <v>16725.599999999999</v>
      </c>
      <c r="H33" s="6"/>
      <c r="I33" s="6"/>
      <c r="J33" s="6">
        <v>17385.099999999999</v>
      </c>
      <c r="K33" s="6">
        <v>18049</v>
      </c>
    </row>
    <row r="34" spans="1:11" ht="24" x14ac:dyDescent="0.25">
      <c r="A34" s="4" t="s">
        <v>66</v>
      </c>
      <c r="B34" s="135" t="s">
        <v>55</v>
      </c>
      <c r="C34" s="4">
        <v>973</v>
      </c>
      <c r="D34" s="5" t="s">
        <v>137</v>
      </c>
      <c r="E34" s="5" t="s">
        <v>185</v>
      </c>
      <c r="F34" s="4">
        <v>200</v>
      </c>
      <c r="G34" s="6">
        <f>25+4426-25</f>
        <v>4426</v>
      </c>
      <c r="H34" s="6"/>
      <c r="I34" s="6"/>
      <c r="J34" s="6">
        <f>26+4466.8-26</f>
        <v>4466.8</v>
      </c>
      <c r="K34" s="6">
        <f>27.1+4571.8-27.1</f>
        <v>4571.8</v>
      </c>
    </row>
    <row r="35" spans="1:11" x14ac:dyDescent="0.25">
      <c r="A35" s="4" t="s">
        <v>67</v>
      </c>
      <c r="B35" s="135" t="s">
        <v>57</v>
      </c>
      <c r="C35" s="4">
        <v>973</v>
      </c>
      <c r="D35" s="5" t="s">
        <v>137</v>
      </c>
      <c r="E35" s="5" t="s">
        <v>185</v>
      </c>
      <c r="F35" s="4">
        <v>800</v>
      </c>
      <c r="G35" s="6">
        <v>288.60000000000002</v>
      </c>
      <c r="H35" s="6"/>
      <c r="I35" s="6"/>
      <c r="J35" s="6">
        <v>300.60000000000002</v>
      </c>
      <c r="K35" s="6">
        <v>312.60000000000002</v>
      </c>
    </row>
    <row r="36" spans="1:11" ht="36.75" x14ac:dyDescent="0.25">
      <c r="A36" s="157" t="s">
        <v>68</v>
      </c>
      <c r="B36" s="154" t="s">
        <v>360</v>
      </c>
      <c r="C36" s="157">
        <v>973</v>
      </c>
      <c r="D36" s="158" t="s">
        <v>136</v>
      </c>
      <c r="E36" s="157" t="s">
        <v>69</v>
      </c>
      <c r="F36" s="157"/>
      <c r="G36" s="156">
        <f t="shared" ref="G36:K36" si="4">G37</f>
        <v>9.1999999999999993</v>
      </c>
      <c r="H36" s="156"/>
      <c r="I36" s="156">
        <f t="shared" si="0"/>
        <v>9.1999999999999993</v>
      </c>
      <c r="J36" s="156">
        <f t="shared" si="4"/>
        <v>9.6</v>
      </c>
      <c r="K36" s="156">
        <f t="shared" si="4"/>
        <v>10</v>
      </c>
    </row>
    <row r="37" spans="1:11" ht="24" x14ac:dyDescent="0.25">
      <c r="A37" s="4" t="s">
        <v>70</v>
      </c>
      <c r="B37" s="135" t="s">
        <v>55</v>
      </c>
      <c r="C37" s="4">
        <v>973</v>
      </c>
      <c r="D37" s="5" t="s">
        <v>136</v>
      </c>
      <c r="E37" s="4" t="s">
        <v>69</v>
      </c>
      <c r="F37" s="4">
        <v>200</v>
      </c>
      <c r="G37" s="6">
        <v>9.1999999999999993</v>
      </c>
      <c r="H37" s="6"/>
      <c r="I37" s="6"/>
      <c r="J37" s="6">
        <v>9.6</v>
      </c>
      <c r="K37" s="6">
        <v>10</v>
      </c>
    </row>
    <row r="38" spans="1:11" ht="39" customHeight="1" x14ac:dyDescent="0.25">
      <c r="A38" s="157" t="s">
        <v>71</v>
      </c>
      <c r="B38" s="154" t="s">
        <v>359</v>
      </c>
      <c r="C38" s="157">
        <v>973</v>
      </c>
      <c r="D38" s="158" t="s">
        <v>137</v>
      </c>
      <c r="E38" s="157" t="s">
        <v>72</v>
      </c>
      <c r="F38" s="157"/>
      <c r="G38" s="156">
        <f>G39+G40</f>
        <v>3896.6</v>
      </c>
      <c r="H38" s="156"/>
      <c r="I38" s="156">
        <f t="shared" si="0"/>
        <v>3896.6</v>
      </c>
      <c r="J38" s="156">
        <f>J39+J40</f>
        <v>4058.7</v>
      </c>
      <c r="K38" s="156">
        <f>K39+K40</f>
        <v>4220.8</v>
      </c>
    </row>
    <row r="39" spans="1:11" ht="41.25" customHeight="1" x14ac:dyDescent="0.25">
      <c r="A39" s="4" t="s">
        <v>73</v>
      </c>
      <c r="B39" s="135" t="s">
        <v>45</v>
      </c>
      <c r="C39" s="4">
        <v>973</v>
      </c>
      <c r="D39" s="5" t="s">
        <v>137</v>
      </c>
      <c r="E39" s="4" t="s">
        <v>72</v>
      </c>
      <c r="F39" s="4">
        <v>100</v>
      </c>
      <c r="G39" s="6">
        <v>3646.5</v>
      </c>
      <c r="H39" s="6"/>
      <c r="I39" s="6"/>
      <c r="J39" s="6">
        <v>3798.1</v>
      </c>
      <c r="K39" s="6">
        <v>3949.6</v>
      </c>
    </row>
    <row r="40" spans="1:11" ht="24" x14ac:dyDescent="0.25">
      <c r="A40" s="4" t="s">
        <v>74</v>
      </c>
      <c r="B40" s="135" t="s">
        <v>55</v>
      </c>
      <c r="C40" s="4">
        <v>973</v>
      </c>
      <c r="D40" s="5" t="s">
        <v>137</v>
      </c>
      <c r="E40" s="4" t="s">
        <v>72</v>
      </c>
      <c r="F40" s="4">
        <v>200</v>
      </c>
      <c r="G40" s="6">
        <f>3896.6-G39</f>
        <v>250.09999999999991</v>
      </c>
      <c r="H40" s="6"/>
      <c r="I40" s="6"/>
      <c r="J40" s="6">
        <f>4058.7-J39</f>
        <v>260.59999999999991</v>
      </c>
      <c r="K40" s="6">
        <f>4220.8-K39</f>
        <v>271.20000000000027</v>
      </c>
    </row>
    <row r="41" spans="1:11" x14ac:dyDescent="0.25">
      <c r="A41" s="157">
        <v>2</v>
      </c>
      <c r="B41" s="160" t="s">
        <v>75</v>
      </c>
      <c r="C41" s="157">
        <v>973</v>
      </c>
      <c r="D41" s="158" t="s">
        <v>138</v>
      </c>
      <c r="E41" s="159"/>
      <c r="F41" s="157"/>
      <c r="G41" s="156">
        <f t="shared" ref="G41:K42" si="5">G42</f>
        <v>200</v>
      </c>
      <c r="H41" s="156"/>
      <c r="I41" s="156">
        <f t="shared" ref="I41:I83" si="6">G41+H41</f>
        <v>200</v>
      </c>
      <c r="J41" s="156">
        <f t="shared" si="5"/>
        <v>200</v>
      </c>
      <c r="K41" s="156">
        <f t="shared" si="5"/>
        <v>200</v>
      </c>
    </row>
    <row r="42" spans="1:11" s="12" customFormat="1" ht="24" x14ac:dyDescent="0.25">
      <c r="A42" s="157" t="s">
        <v>47</v>
      </c>
      <c r="B42" s="160" t="s">
        <v>169</v>
      </c>
      <c r="C42" s="157">
        <v>973</v>
      </c>
      <c r="D42" s="158" t="s">
        <v>138</v>
      </c>
      <c r="E42" s="158" t="s">
        <v>163</v>
      </c>
      <c r="F42" s="157"/>
      <c r="G42" s="156">
        <f t="shared" si="5"/>
        <v>200</v>
      </c>
      <c r="H42" s="156"/>
      <c r="I42" s="156">
        <f t="shared" si="6"/>
        <v>200</v>
      </c>
      <c r="J42" s="156">
        <f t="shared" si="5"/>
        <v>200</v>
      </c>
      <c r="K42" s="156">
        <f t="shared" si="5"/>
        <v>200</v>
      </c>
    </row>
    <row r="43" spans="1:11" x14ac:dyDescent="0.25">
      <c r="A43" s="4" t="s">
        <v>49</v>
      </c>
      <c r="B43" s="135" t="s">
        <v>57</v>
      </c>
      <c r="C43" s="4">
        <v>973</v>
      </c>
      <c r="D43" s="5" t="s">
        <v>138</v>
      </c>
      <c r="E43" s="5" t="s">
        <v>163</v>
      </c>
      <c r="F43" s="4">
        <v>800</v>
      </c>
      <c r="G43" s="6">
        <v>200</v>
      </c>
      <c r="H43" s="6"/>
      <c r="I43" s="6"/>
      <c r="J43" s="6">
        <v>200</v>
      </c>
      <c r="K43" s="6">
        <v>200</v>
      </c>
    </row>
    <row r="44" spans="1:11" x14ac:dyDescent="0.25">
      <c r="A44" s="157">
        <v>3</v>
      </c>
      <c r="B44" s="160" t="s">
        <v>76</v>
      </c>
      <c r="C44" s="157">
        <v>973</v>
      </c>
      <c r="D44" s="158" t="s">
        <v>136</v>
      </c>
      <c r="E44" s="7"/>
      <c r="F44" s="9"/>
      <c r="G44" s="156">
        <f>G45</f>
        <v>135.19999999999999</v>
      </c>
      <c r="H44" s="156"/>
      <c r="I44" s="156">
        <f t="shared" si="6"/>
        <v>135.19999999999999</v>
      </c>
      <c r="J44" s="156">
        <f>J45</f>
        <v>140.80000000000001</v>
      </c>
      <c r="K44" s="156">
        <f>K45</f>
        <v>146.30000000000001</v>
      </c>
    </row>
    <row r="45" spans="1:11" x14ac:dyDescent="0.25">
      <c r="A45" s="157" t="s">
        <v>59</v>
      </c>
      <c r="B45" s="160" t="s">
        <v>77</v>
      </c>
      <c r="C45" s="157">
        <v>973</v>
      </c>
      <c r="D45" s="158" t="s">
        <v>136</v>
      </c>
      <c r="E45" s="158" t="s">
        <v>164</v>
      </c>
      <c r="F45" s="9"/>
      <c r="G45" s="156">
        <f t="shared" ref="G45:K45" si="7">G46</f>
        <v>135.19999999999999</v>
      </c>
      <c r="H45" s="156"/>
      <c r="I45" s="156">
        <f t="shared" si="6"/>
        <v>135.19999999999999</v>
      </c>
      <c r="J45" s="156">
        <f t="shared" si="7"/>
        <v>140.80000000000001</v>
      </c>
      <c r="K45" s="156">
        <f t="shared" si="7"/>
        <v>146.30000000000001</v>
      </c>
    </row>
    <row r="46" spans="1:11" ht="24" x14ac:dyDescent="0.25">
      <c r="A46" s="4" t="s">
        <v>60</v>
      </c>
      <c r="B46" s="135" t="s">
        <v>55</v>
      </c>
      <c r="C46" s="4">
        <v>973</v>
      </c>
      <c r="D46" s="5" t="s">
        <v>136</v>
      </c>
      <c r="E46" s="5" t="s">
        <v>164</v>
      </c>
      <c r="F46" s="4">
        <v>200</v>
      </c>
      <c r="G46" s="6">
        <v>135.19999999999999</v>
      </c>
      <c r="H46" s="6"/>
      <c r="I46" s="6"/>
      <c r="J46" s="6">
        <v>140.80000000000001</v>
      </c>
      <c r="K46" s="6">
        <v>146.30000000000001</v>
      </c>
    </row>
    <row r="47" spans="1:11" ht="24" x14ac:dyDescent="0.25">
      <c r="A47" s="157">
        <v>4</v>
      </c>
      <c r="B47" s="160" t="s">
        <v>78</v>
      </c>
      <c r="C47" s="157">
        <v>973</v>
      </c>
      <c r="D47" s="158" t="s">
        <v>139</v>
      </c>
      <c r="E47" s="7"/>
      <c r="F47" s="157"/>
      <c r="G47" s="156">
        <f t="shared" ref="G47:K49" si="8">G48</f>
        <v>75</v>
      </c>
      <c r="H47" s="156"/>
      <c r="I47" s="156">
        <f t="shared" si="6"/>
        <v>75</v>
      </c>
      <c r="J47" s="156">
        <f t="shared" si="8"/>
        <v>78.099999999999994</v>
      </c>
      <c r="K47" s="156">
        <f t="shared" si="8"/>
        <v>81.2</v>
      </c>
    </row>
    <row r="48" spans="1:11" ht="24" x14ac:dyDescent="0.25">
      <c r="A48" s="157" t="s">
        <v>79</v>
      </c>
      <c r="B48" s="160" t="s">
        <v>170</v>
      </c>
      <c r="C48" s="157">
        <v>973</v>
      </c>
      <c r="D48" s="158" t="s">
        <v>165</v>
      </c>
      <c r="E48" s="159"/>
      <c r="F48" s="157"/>
      <c r="G48" s="156">
        <f t="shared" si="8"/>
        <v>75</v>
      </c>
      <c r="H48" s="156"/>
      <c r="I48" s="156">
        <f t="shared" si="6"/>
        <v>75</v>
      </c>
      <c r="J48" s="156">
        <f t="shared" si="8"/>
        <v>78.099999999999994</v>
      </c>
      <c r="K48" s="156">
        <f t="shared" si="8"/>
        <v>81.2</v>
      </c>
    </row>
    <row r="49" spans="1:13" s="12" customFormat="1" ht="48" x14ac:dyDescent="0.25">
      <c r="A49" s="157" t="s">
        <v>80</v>
      </c>
      <c r="B49" s="160" t="s">
        <v>261</v>
      </c>
      <c r="C49" s="157">
        <v>973</v>
      </c>
      <c r="D49" s="158" t="s">
        <v>165</v>
      </c>
      <c r="E49" s="157">
        <v>2190000091</v>
      </c>
      <c r="F49" s="157"/>
      <c r="G49" s="156">
        <f t="shared" si="8"/>
        <v>75</v>
      </c>
      <c r="H49" s="156"/>
      <c r="I49" s="156">
        <f t="shared" si="6"/>
        <v>75</v>
      </c>
      <c r="J49" s="156">
        <f t="shared" si="8"/>
        <v>78.099999999999994</v>
      </c>
      <c r="K49" s="156">
        <f t="shared" si="8"/>
        <v>81.2</v>
      </c>
    </row>
    <row r="50" spans="1:13" ht="24" x14ac:dyDescent="0.25">
      <c r="A50" s="4" t="s">
        <v>81</v>
      </c>
      <c r="B50" s="135" t="s">
        <v>55</v>
      </c>
      <c r="C50" s="4">
        <v>973</v>
      </c>
      <c r="D50" s="5" t="s">
        <v>165</v>
      </c>
      <c r="E50" s="4">
        <v>2190000091</v>
      </c>
      <c r="F50" s="4">
        <v>200</v>
      </c>
      <c r="G50" s="6">
        <v>75</v>
      </c>
      <c r="H50" s="6"/>
      <c r="I50" s="6"/>
      <c r="J50" s="6">
        <v>78.099999999999994</v>
      </c>
      <c r="K50" s="6">
        <v>81.2</v>
      </c>
    </row>
    <row r="51" spans="1:13" x14ac:dyDescent="0.25">
      <c r="A51" s="157">
        <v>5</v>
      </c>
      <c r="B51" s="160" t="s">
        <v>82</v>
      </c>
      <c r="C51" s="157">
        <v>973</v>
      </c>
      <c r="D51" s="158" t="s">
        <v>140</v>
      </c>
      <c r="E51" s="159"/>
      <c r="F51" s="157"/>
      <c r="G51" s="156">
        <f>G52+G55</f>
        <v>430.4</v>
      </c>
      <c r="H51" s="156">
        <f t="shared" ref="H51:K51" si="9">H52+H55</f>
        <v>0</v>
      </c>
      <c r="I51" s="156">
        <f t="shared" si="9"/>
        <v>425.4</v>
      </c>
      <c r="J51" s="156">
        <f t="shared" si="9"/>
        <v>448.3</v>
      </c>
      <c r="K51" s="156">
        <f t="shared" si="9"/>
        <v>466.2</v>
      </c>
    </row>
    <row r="52" spans="1:13" x14ac:dyDescent="0.25">
      <c r="A52" s="157" t="s">
        <v>83</v>
      </c>
      <c r="B52" s="160" t="s">
        <v>84</v>
      </c>
      <c r="C52" s="157">
        <v>973</v>
      </c>
      <c r="D52" s="158" t="s">
        <v>141</v>
      </c>
      <c r="E52" s="159"/>
      <c r="F52" s="157"/>
      <c r="G52" s="156">
        <f t="shared" ref="G52:K53" si="10">G53</f>
        <v>425.4</v>
      </c>
      <c r="H52" s="156"/>
      <c r="I52" s="156">
        <f t="shared" si="6"/>
        <v>425.4</v>
      </c>
      <c r="J52" s="156">
        <f t="shared" si="10"/>
        <v>443.1</v>
      </c>
      <c r="K52" s="156">
        <f t="shared" si="10"/>
        <v>460.8</v>
      </c>
    </row>
    <row r="53" spans="1:13" s="12" customFormat="1" ht="48" x14ac:dyDescent="0.25">
      <c r="A53" s="157" t="s">
        <v>85</v>
      </c>
      <c r="B53" s="160" t="s">
        <v>264</v>
      </c>
      <c r="C53" s="157">
        <v>973</v>
      </c>
      <c r="D53" s="158" t="s">
        <v>141</v>
      </c>
      <c r="E53" s="157">
        <v>5100000120</v>
      </c>
      <c r="F53" s="157"/>
      <c r="G53" s="156">
        <f t="shared" si="10"/>
        <v>425.4</v>
      </c>
      <c r="H53" s="156"/>
      <c r="I53" s="156">
        <f t="shared" si="6"/>
        <v>425.4</v>
      </c>
      <c r="J53" s="156">
        <f t="shared" si="10"/>
        <v>443.1</v>
      </c>
      <c r="K53" s="156">
        <f t="shared" si="10"/>
        <v>460.8</v>
      </c>
    </row>
    <row r="54" spans="1:13" ht="24" x14ac:dyDescent="0.25">
      <c r="A54" s="4" t="s">
        <v>86</v>
      </c>
      <c r="B54" s="135" t="s">
        <v>55</v>
      </c>
      <c r="C54" s="4">
        <v>973</v>
      </c>
      <c r="D54" s="5" t="s">
        <v>141</v>
      </c>
      <c r="E54" s="4">
        <v>5100000120</v>
      </c>
      <c r="F54" s="4">
        <v>200</v>
      </c>
      <c r="G54" s="6">
        <v>425.4</v>
      </c>
      <c r="H54" s="6"/>
      <c r="I54" s="6"/>
      <c r="J54" s="6">
        <v>443.1</v>
      </c>
      <c r="K54" s="6">
        <v>460.8</v>
      </c>
    </row>
    <row r="55" spans="1:13" s="12" customFormat="1" ht="24" x14ac:dyDescent="0.25">
      <c r="A55" s="157" t="s">
        <v>149</v>
      </c>
      <c r="B55" s="160" t="s">
        <v>256</v>
      </c>
      <c r="C55" s="157">
        <v>973</v>
      </c>
      <c r="D55" s="158" t="s">
        <v>253</v>
      </c>
      <c r="E55" s="157"/>
      <c r="F55" s="157"/>
      <c r="G55" s="156">
        <f>G56</f>
        <v>5</v>
      </c>
      <c r="H55" s="156">
        <f t="shared" ref="H55:K56" si="11">H56</f>
        <v>0</v>
      </c>
      <c r="I55" s="156">
        <f t="shared" si="11"/>
        <v>0</v>
      </c>
      <c r="J55" s="156">
        <f t="shared" si="11"/>
        <v>5.2</v>
      </c>
      <c r="K55" s="156">
        <f t="shared" si="11"/>
        <v>5.4</v>
      </c>
    </row>
    <row r="56" spans="1:13" s="12" customFormat="1" ht="24" x14ac:dyDescent="0.25">
      <c r="A56" s="157" t="s">
        <v>254</v>
      </c>
      <c r="B56" s="160" t="s">
        <v>257</v>
      </c>
      <c r="C56" s="157">
        <v>973</v>
      </c>
      <c r="D56" s="158" t="s">
        <v>253</v>
      </c>
      <c r="E56" s="157">
        <v>7952200023</v>
      </c>
      <c r="F56" s="157"/>
      <c r="G56" s="156">
        <f>G57</f>
        <v>5</v>
      </c>
      <c r="H56" s="156">
        <f t="shared" si="11"/>
        <v>0</v>
      </c>
      <c r="I56" s="156">
        <f t="shared" si="11"/>
        <v>0</v>
      </c>
      <c r="J56" s="156">
        <f t="shared" si="11"/>
        <v>5.2</v>
      </c>
      <c r="K56" s="156">
        <f t="shared" si="11"/>
        <v>5.4</v>
      </c>
    </row>
    <row r="57" spans="1:13" ht="24" x14ac:dyDescent="0.25">
      <c r="A57" s="4" t="s">
        <v>255</v>
      </c>
      <c r="B57" s="135" t="s">
        <v>55</v>
      </c>
      <c r="C57" s="4">
        <v>97</v>
      </c>
      <c r="D57" s="5" t="s">
        <v>253</v>
      </c>
      <c r="E57" s="4">
        <v>7952200023</v>
      </c>
      <c r="F57" s="4">
        <v>200</v>
      </c>
      <c r="G57" s="6">
        <v>5</v>
      </c>
      <c r="H57" s="6"/>
      <c r="I57" s="6"/>
      <c r="J57" s="6">
        <v>5.2</v>
      </c>
      <c r="K57" s="6">
        <v>5.4</v>
      </c>
    </row>
    <row r="58" spans="1:13" x14ac:dyDescent="0.25">
      <c r="A58" s="157">
        <v>6</v>
      </c>
      <c r="B58" s="160" t="s">
        <v>87</v>
      </c>
      <c r="C58" s="157">
        <v>973</v>
      </c>
      <c r="D58" s="158" t="s">
        <v>142</v>
      </c>
      <c r="E58" s="159"/>
      <c r="F58" s="157"/>
      <c r="G58" s="156">
        <f>G59</f>
        <v>96491.5</v>
      </c>
      <c r="H58" s="156"/>
      <c r="I58" s="156">
        <f t="shared" si="6"/>
        <v>96491.5</v>
      </c>
      <c r="J58" s="156">
        <f>J59</f>
        <v>53207.4</v>
      </c>
      <c r="K58" s="156">
        <f>K59</f>
        <v>52455.899999999994</v>
      </c>
    </row>
    <row r="59" spans="1:13" x14ac:dyDescent="0.25">
      <c r="A59" s="157" t="s">
        <v>88</v>
      </c>
      <c r="B59" s="160" t="s">
        <v>89</v>
      </c>
      <c r="C59" s="157">
        <v>973</v>
      </c>
      <c r="D59" s="158" t="s">
        <v>143</v>
      </c>
      <c r="E59" s="159"/>
      <c r="F59" s="157"/>
      <c r="G59" s="156">
        <f>G60+G63+G65+G68+G70</f>
        <v>96491.5</v>
      </c>
      <c r="H59" s="156"/>
      <c r="I59" s="156">
        <f t="shared" si="6"/>
        <v>96491.5</v>
      </c>
      <c r="J59" s="156">
        <f>J60+J63+J65</f>
        <v>53207.4</v>
      </c>
      <c r="K59" s="156">
        <f>K60+K63+K65</f>
        <v>52455.899999999994</v>
      </c>
    </row>
    <row r="60" spans="1:13" s="12" customFormat="1" ht="24" x14ac:dyDescent="0.25">
      <c r="A60" s="157" t="s">
        <v>90</v>
      </c>
      <c r="B60" s="160" t="s">
        <v>265</v>
      </c>
      <c r="C60" s="157">
        <v>973</v>
      </c>
      <c r="D60" s="158" t="s">
        <v>143</v>
      </c>
      <c r="E60" s="157">
        <v>6000000131</v>
      </c>
      <c r="F60" s="157"/>
      <c r="G60" s="156">
        <f>G61+G62</f>
        <v>17364.999999999993</v>
      </c>
      <c r="H60" s="156"/>
      <c r="I60" s="156">
        <f t="shared" si="6"/>
        <v>17364.999999999993</v>
      </c>
      <c r="J60" s="156">
        <f>J61+J62</f>
        <v>20431</v>
      </c>
      <c r="K60" s="156">
        <f>K61+K62</f>
        <v>21246.199999999997</v>
      </c>
      <c r="L60" s="2"/>
      <c r="M60" s="2"/>
    </row>
    <row r="61" spans="1:13" ht="24" x14ac:dyDescent="0.25">
      <c r="A61" s="4" t="s">
        <v>91</v>
      </c>
      <c r="B61" s="135" t="s">
        <v>55</v>
      </c>
      <c r="C61" s="4">
        <v>973</v>
      </c>
      <c r="D61" s="5" t="s">
        <v>143</v>
      </c>
      <c r="E61" s="4">
        <v>6000000131</v>
      </c>
      <c r="F61" s="4">
        <v>200</v>
      </c>
      <c r="G61" s="6">
        <f>42750+42.1+19572.8+0.1-45000</f>
        <v>17364.999999999993</v>
      </c>
      <c r="H61" s="6"/>
      <c r="I61" s="6"/>
      <c r="J61" s="6">
        <f>43.9+20387+0.1</f>
        <v>20431</v>
      </c>
      <c r="K61" s="6">
        <f>45.6+21200.5+0.1</f>
        <v>21246.199999999997</v>
      </c>
    </row>
    <row r="62" spans="1:13" hidden="1" x14ac:dyDescent="0.25">
      <c r="A62" s="4" t="s">
        <v>92</v>
      </c>
      <c r="B62" s="135" t="s">
        <v>57</v>
      </c>
      <c r="C62" s="4">
        <v>973</v>
      </c>
      <c r="D62" s="5" t="s">
        <v>143</v>
      </c>
      <c r="E62" s="4">
        <v>6000000131</v>
      </c>
      <c r="F62" s="4">
        <v>800</v>
      </c>
      <c r="G62" s="6"/>
      <c r="H62" s="6"/>
      <c r="I62" s="6"/>
      <c r="J62" s="6"/>
      <c r="K62" s="6"/>
    </row>
    <row r="63" spans="1:13" s="12" customFormat="1" ht="36" x14ac:dyDescent="0.25">
      <c r="A63" s="157" t="s">
        <v>93</v>
      </c>
      <c r="B63" s="160" t="s">
        <v>262</v>
      </c>
      <c r="C63" s="157">
        <v>973</v>
      </c>
      <c r="D63" s="158" t="s">
        <v>143</v>
      </c>
      <c r="E63" s="157">
        <v>6000000151</v>
      </c>
      <c r="F63" s="157"/>
      <c r="G63" s="156">
        <f>G64</f>
        <v>9364.2999999999993</v>
      </c>
      <c r="H63" s="156"/>
      <c r="I63" s="156">
        <f t="shared" si="6"/>
        <v>9364.2999999999993</v>
      </c>
      <c r="J63" s="156">
        <f>J64</f>
        <v>9753.9</v>
      </c>
      <c r="K63" s="156">
        <f>K64</f>
        <v>10143.1</v>
      </c>
      <c r="L63" s="2"/>
      <c r="M63" s="2"/>
    </row>
    <row r="64" spans="1:13" ht="24" x14ac:dyDescent="0.25">
      <c r="A64" s="4" t="s">
        <v>94</v>
      </c>
      <c r="B64" s="135" t="s">
        <v>55</v>
      </c>
      <c r="C64" s="4">
        <v>973</v>
      </c>
      <c r="D64" s="5" t="s">
        <v>143</v>
      </c>
      <c r="E64" s="4">
        <v>6000000151</v>
      </c>
      <c r="F64" s="4">
        <v>200</v>
      </c>
      <c r="G64" s="6">
        <v>9364.2999999999993</v>
      </c>
      <c r="H64" s="6"/>
      <c r="I64" s="6"/>
      <c r="J64" s="6">
        <v>9753.9</v>
      </c>
      <c r="K64" s="6">
        <v>10143.1</v>
      </c>
    </row>
    <row r="65" spans="1:13" s="12" customFormat="1" ht="24" x14ac:dyDescent="0.25">
      <c r="A65" s="157" t="s">
        <v>95</v>
      </c>
      <c r="B65" s="160" t="s">
        <v>266</v>
      </c>
      <c r="C65" s="157">
        <v>973</v>
      </c>
      <c r="D65" s="158" t="s">
        <v>143</v>
      </c>
      <c r="E65" s="157">
        <v>6000400005</v>
      </c>
      <c r="F65" s="157"/>
      <c r="G65" s="156">
        <f>G66+G67</f>
        <v>24762.2</v>
      </c>
      <c r="H65" s="156"/>
      <c r="I65" s="156">
        <f t="shared" si="6"/>
        <v>24762.2</v>
      </c>
      <c r="J65" s="156">
        <f>J66</f>
        <v>23022.5</v>
      </c>
      <c r="K65" s="156">
        <f>K66</f>
        <v>21066.600000000002</v>
      </c>
      <c r="L65" s="2"/>
      <c r="M65" s="2"/>
    </row>
    <row r="66" spans="1:13" ht="24" x14ac:dyDescent="0.25">
      <c r="A66" s="4" t="s">
        <v>96</v>
      </c>
      <c r="B66" s="135" t="s">
        <v>55</v>
      </c>
      <c r="C66" s="4">
        <v>973</v>
      </c>
      <c r="D66" s="5" t="s">
        <v>143</v>
      </c>
      <c r="E66" s="4">
        <v>6000400005</v>
      </c>
      <c r="F66" s="4">
        <v>200</v>
      </c>
      <c r="G66" s="6">
        <v>24762.2</v>
      </c>
      <c r="H66" s="6"/>
      <c r="I66" s="6"/>
      <c r="J66" s="6">
        <f>25792.3-2769.8</f>
        <v>23022.5</v>
      </c>
      <c r="K66" s="6">
        <f>26821.4-5754.8</f>
        <v>21066.600000000002</v>
      </c>
    </row>
    <row r="67" spans="1:13" hidden="1" x14ac:dyDescent="0.25">
      <c r="A67" s="4" t="s">
        <v>188</v>
      </c>
      <c r="B67" s="135" t="s">
        <v>57</v>
      </c>
      <c r="C67" s="4">
        <v>973</v>
      </c>
      <c r="D67" s="5" t="s">
        <v>143</v>
      </c>
      <c r="E67" s="4">
        <v>6000400005</v>
      </c>
      <c r="F67" s="4">
        <v>800</v>
      </c>
      <c r="G67" s="6"/>
      <c r="H67" s="6"/>
      <c r="I67" s="6"/>
      <c r="J67" s="6"/>
      <c r="K67" s="6"/>
    </row>
    <row r="68" spans="1:13" s="12" customFormat="1" ht="36" x14ac:dyDescent="0.25">
      <c r="A68" s="157" t="s">
        <v>95</v>
      </c>
      <c r="B68" s="160" t="s">
        <v>353</v>
      </c>
      <c r="C68" s="157">
        <v>973</v>
      </c>
      <c r="D68" s="158" t="s">
        <v>143</v>
      </c>
      <c r="E68" s="157" t="s">
        <v>352</v>
      </c>
      <c r="F68" s="157"/>
      <c r="G68" s="156">
        <f>G69</f>
        <v>42750</v>
      </c>
      <c r="H68" s="156"/>
      <c r="I68" s="156"/>
      <c r="J68" s="6">
        <v>0</v>
      </c>
      <c r="K68" s="6">
        <v>0</v>
      </c>
    </row>
    <row r="69" spans="1:13" ht="24" x14ac:dyDescent="0.25">
      <c r="A69" s="4" t="s">
        <v>96</v>
      </c>
      <c r="B69" s="135" t="s">
        <v>55</v>
      </c>
      <c r="C69" s="4">
        <v>973</v>
      </c>
      <c r="D69" s="5" t="s">
        <v>143</v>
      </c>
      <c r="E69" s="4" t="s">
        <v>352</v>
      </c>
      <c r="F69" s="4">
        <v>200</v>
      </c>
      <c r="G69" s="6">
        <f>22210+20540</f>
        <v>42750</v>
      </c>
      <c r="H69" s="6"/>
      <c r="I69" s="6"/>
      <c r="J69" s="6">
        <v>0</v>
      </c>
      <c r="K69" s="6">
        <v>0</v>
      </c>
    </row>
    <row r="70" spans="1:13" s="12" customFormat="1" ht="36" x14ac:dyDescent="0.25">
      <c r="A70" s="157" t="s">
        <v>350</v>
      </c>
      <c r="B70" s="160" t="s">
        <v>354</v>
      </c>
      <c r="C70" s="157">
        <v>973</v>
      </c>
      <c r="D70" s="158" t="s">
        <v>143</v>
      </c>
      <c r="E70" s="157" t="s">
        <v>355</v>
      </c>
      <c r="F70" s="157"/>
      <c r="G70" s="156">
        <f>G71</f>
        <v>2250</v>
      </c>
      <c r="H70" s="156"/>
      <c r="I70" s="156"/>
      <c r="J70" s="6">
        <v>0</v>
      </c>
      <c r="K70" s="6">
        <v>0</v>
      </c>
    </row>
    <row r="71" spans="1:13" ht="24" x14ac:dyDescent="0.25">
      <c r="A71" s="4" t="s">
        <v>351</v>
      </c>
      <c r="B71" s="135" t="s">
        <v>55</v>
      </c>
      <c r="C71" s="4">
        <v>973</v>
      </c>
      <c r="D71" s="5" t="s">
        <v>143</v>
      </c>
      <c r="E71" s="4" t="s">
        <v>355</v>
      </c>
      <c r="F71" s="4">
        <v>200</v>
      </c>
      <c r="G71" s="6">
        <f>2250</f>
        <v>2250</v>
      </c>
      <c r="H71" s="6"/>
      <c r="I71" s="6"/>
      <c r="J71" s="6">
        <v>0</v>
      </c>
      <c r="K71" s="6">
        <v>0</v>
      </c>
    </row>
    <row r="72" spans="1:13" x14ac:dyDescent="0.25">
      <c r="A72" s="157">
        <v>7</v>
      </c>
      <c r="B72" s="160" t="s">
        <v>221</v>
      </c>
      <c r="C72" s="157">
        <v>973</v>
      </c>
      <c r="D72" s="158" t="s">
        <v>222</v>
      </c>
      <c r="E72" s="157"/>
      <c r="F72" s="4"/>
      <c r="G72" s="156">
        <f>G73</f>
        <v>30</v>
      </c>
      <c r="H72" s="156">
        <f t="shared" ref="H72:K74" si="12">H73</f>
        <v>0</v>
      </c>
      <c r="I72" s="156">
        <f t="shared" si="12"/>
        <v>0</v>
      </c>
      <c r="J72" s="156">
        <f t="shared" si="12"/>
        <v>31.2</v>
      </c>
      <c r="K72" s="156">
        <f t="shared" si="12"/>
        <v>32.5</v>
      </c>
    </row>
    <row r="73" spans="1:13" x14ac:dyDescent="0.25">
      <c r="A73" s="157" t="s">
        <v>98</v>
      </c>
      <c r="B73" s="160" t="s">
        <v>224</v>
      </c>
      <c r="C73" s="157">
        <v>973</v>
      </c>
      <c r="D73" s="158" t="s">
        <v>223</v>
      </c>
      <c r="E73" s="157"/>
      <c r="F73" s="4"/>
      <c r="G73" s="156">
        <f>G74</f>
        <v>30</v>
      </c>
      <c r="H73" s="156">
        <f t="shared" si="12"/>
        <v>0</v>
      </c>
      <c r="I73" s="156">
        <f t="shared" si="12"/>
        <v>0</v>
      </c>
      <c r="J73" s="156">
        <f t="shared" si="12"/>
        <v>31.2</v>
      </c>
      <c r="K73" s="156">
        <f t="shared" si="12"/>
        <v>32.5</v>
      </c>
    </row>
    <row r="74" spans="1:13" ht="36" x14ac:dyDescent="0.25">
      <c r="A74" s="157" t="s">
        <v>100</v>
      </c>
      <c r="B74" s="160" t="s">
        <v>225</v>
      </c>
      <c r="C74" s="157">
        <v>973</v>
      </c>
      <c r="D74" s="158" t="s">
        <v>223</v>
      </c>
      <c r="E74" s="157">
        <v>7950000044</v>
      </c>
      <c r="F74" s="4"/>
      <c r="G74" s="156">
        <f>G75</f>
        <v>30</v>
      </c>
      <c r="H74" s="156">
        <f t="shared" si="12"/>
        <v>0</v>
      </c>
      <c r="I74" s="156">
        <f t="shared" si="12"/>
        <v>0</v>
      </c>
      <c r="J74" s="156">
        <f t="shared" si="12"/>
        <v>31.2</v>
      </c>
      <c r="K74" s="156">
        <f t="shared" si="12"/>
        <v>32.5</v>
      </c>
    </row>
    <row r="75" spans="1:13" ht="24" x14ac:dyDescent="0.25">
      <c r="A75" s="4" t="s">
        <v>101</v>
      </c>
      <c r="B75" s="135" t="s">
        <v>55</v>
      </c>
      <c r="C75" s="4">
        <v>973</v>
      </c>
      <c r="D75" s="5" t="s">
        <v>223</v>
      </c>
      <c r="E75" s="4">
        <v>7950000044</v>
      </c>
      <c r="F75" s="4">
        <v>200</v>
      </c>
      <c r="G75" s="6">
        <v>30</v>
      </c>
      <c r="H75" s="6"/>
      <c r="I75" s="6"/>
      <c r="J75" s="6">
        <v>31.2</v>
      </c>
      <c r="K75" s="6">
        <v>32.5</v>
      </c>
    </row>
    <row r="76" spans="1:13" x14ac:dyDescent="0.25">
      <c r="A76" s="157">
        <v>8</v>
      </c>
      <c r="B76" s="160" t="s">
        <v>97</v>
      </c>
      <c r="C76" s="157">
        <v>973</v>
      </c>
      <c r="D76" s="158" t="s">
        <v>144</v>
      </c>
      <c r="E76" s="159"/>
      <c r="F76" s="157"/>
      <c r="G76" s="156">
        <f t="shared" ref="G76:K76" si="13">G77+G80</f>
        <v>1595.7999999999997</v>
      </c>
      <c r="H76" s="156"/>
      <c r="I76" s="156">
        <f t="shared" si="6"/>
        <v>1595.7999999999997</v>
      </c>
      <c r="J76" s="156">
        <f t="shared" si="13"/>
        <v>1661.8999999999999</v>
      </c>
      <c r="K76" s="156">
        <f t="shared" si="13"/>
        <v>1728.3</v>
      </c>
    </row>
    <row r="77" spans="1:13" ht="24" x14ac:dyDescent="0.25">
      <c r="A77" s="157" t="s">
        <v>106</v>
      </c>
      <c r="B77" s="160" t="s">
        <v>99</v>
      </c>
      <c r="C77" s="157">
        <v>973</v>
      </c>
      <c r="D77" s="158" t="s">
        <v>145</v>
      </c>
      <c r="E77" s="159"/>
      <c r="F77" s="157"/>
      <c r="G77" s="156">
        <f t="shared" ref="G77:K77" si="14">G78</f>
        <v>180.8</v>
      </c>
      <c r="H77" s="156"/>
      <c r="I77" s="156">
        <f t="shared" si="6"/>
        <v>180.8</v>
      </c>
      <c r="J77" s="156">
        <f t="shared" si="14"/>
        <v>188.3</v>
      </c>
      <c r="K77" s="156">
        <f t="shared" si="14"/>
        <v>195.8</v>
      </c>
    </row>
    <row r="78" spans="1:13" s="12" customFormat="1" ht="24" x14ac:dyDescent="0.25">
      <c r="A78" s="157" t="s">
        <v>108</v>
      </c>
      <c r="B78" s="160" t="s">
        <v>171</v>
      </c>
      <c r="C78" s="157">
        <v>973</v>
      </c>
      <c r="D78" s="158" t="s">
        <v>145</v>
      </c>
      <c r="E78" s="157">
        <v>9900000180</v>
      </c>
      <c r="F78" s="157"/>
      <c r="G78" s="156">
        <f>G79</f>
        <v>180.8</v>
      </c>
      <c r="H78" s="156"/>
      <c r="I78" s="156">
        <f t="shared" si="6"/>
        <v>180.8</v>
      </c>
      <c r="J78" s="156">
        <f>J79</f>
        <v>188.3</v>
      </c>
      <c r="K78" s="156">
        <f>K79</f>
        <v>195.8</v>
      </c>
    </row>
    <row r="79" spans="1:13" ht="24" x14ac:dyDescent="0.25">
      <c r="A79" s="4" t="s">
        <v>110</v>
      </c>
      <c r="B79" s="135" t="s">
        <v>55</v>
      </c>
      <c r="C79" s="4">
        <v>973</v>
      </c>
      <c r="D79" s="5" t="s">
        <v>145</v>
      </c>
      <c r="E79" s="4">
        <v>9900000180</v>
      </c>
      <c r="F79" s="4">
        <v>200</v>
      </c>
      <c r="G79" s="6">
        <v>180.8</v>
      </c>
      <c r="H79" s="6"/>
      <c r="I79" s="6"/>
      <c r="J79" s="6">
        <v>188.3</v>
      </c>
      <c r="K79" s="6">
        <v>195.8</v>
      </c>
    </row>
    <row r="80" spans="1:13" x14ac:dyDescent="0.25">
      <c r="A80" s="157" t="s">
        <v>226</v>
      </c>
      <c r="B80" s="160" t="s">
        <v>102</v>
      </c>
      <c r="C80" s="157">
        <v>973</v>
      </c>
      <c r="D80" s="158" t="s">
        <v>146</v>
      </c>
      <c r="E80" s="159"/>
      <c r="F80" s="157"/>
      <c r="G80" s="156">
        <f>G81+G83+G85+G87+G89+G91+G93</f>
        <v>1414.9999999999998</v>
      </c>
      <c r="H80" s="156">
        <f t="shared" ref="H80:K80" si="15">H81+H83+H85+H87+H89+H91+H93</f>
        <v>0</v>
      </c>
      <c r="I80" s="156">
        <f t="shared" si="15"/>
        <v>1225.3999999999999</v>
      </c>
      <c r="J80" s="156">
        <f t="shared" si="15"/>
        <v>1473.6</v>
      </c>
      <c r="K80" s="156">
        <f t="shared" si="15"/>
        <v>1532.5</v>
      </c>
    </row>
    <row r="81" spans="1:11" ht="24" x14ac:dyDescent="0.25">
      <c r="A81" s="157" t="s">
        <v>227</v>
      </c>
      <c r="B81" s="160" t="s">
        <v>103</v>
      </c>
      <c r="C81" s="157">
        <v>973</v>
      </c>
      <c r="D81" s="158" t="s">
        <v>146</v>
      </c>
      <c r="E81" s="157">
        <v>4310000191</v>
      </c>
      <c r="F81" s="157"/>
      <c r="G81" s="156">
        <f>G82</f>
        <v>643.5</v>
      </c>
      <c r="H81" s="156"/>
      <c r="I81" s="156">
        <f t="shared" si="6"/>
        <v>643.5</v>
      </c>
      <c r="J81" s="156">
        <f>J82</f>
        <v>670.3</v>
      </c>
      <c r="K81" s="156">
        <f>K82</f>
        <v>697</v>
      </c>
    </row>
    <row r="82" spans="1:11" ht="24" x14ac:dyDescent="0.25">
      <c r="A82" s="4" t="s">
        <v>228</v>
      </c>
      <c r="B82" s="135" t="s">
        <v>55</v>
      </c>
      <c r="C82" s="4">
        <v>973</v>
      </c>
      <c r="D82" s="5" t="s">
        <v>146</v>
      </c>
      <c r="E82" s="4">
        <v>4310000191</v>
      </c>
      <c r="F82" s="4">
        <v>200</v>
      </c>
      <c r="G82" s="6">
        <v>643.5</v>
      </c>
      <c r="H82" s="6"/>
      <c r="I82" s="6"/>
      <c r="J82" s="6">
        <v>670.3</v>
      </c>
      <c r="K82" s="6">
        <v>697</v>
      </c>
    </row>
    <row r="83" spans="1:11" ht="48" x14ac:dyDescent="0.25">
      <c r="A83" s="157" t="s">
        <v>229</v>
      </c>
      <c r="B83" s="160" t="s">
        <v>267</v>
      </c>
      <c r="C83" s="157">
        <v>973</v>
      </c>
      <c r="D83" s="158" t="s">
        <v>146</v>
      </c>
      <c r="E83" s="157">
        <v>7950100491</v>
      </c>
      <c r="F83" s="157"/>
      <c r="G83" s="156">
        <f>G84</f>
        <v>127.9</v>
      </c>
      <c r="H83" s="156"/>
      <c r="I83" s="156">
        <f t="shared" si="6"/>
        <v>127.9</v>
      </c>
      <c r="J83" s="156">
        <f>J84</f>
        <v>133.1</v>
      </c>
      <c r="K83" s="156">
        <f>K84</f>
        <v>138.4</v>
      </c>
    </row>
    <row r="84" spans="1:11" ht="24" x14ac:dyDescent="0.25">
      <c r="A84" s="4" t="s">
        <v>230</v>
      </c>
      <c r="B84" s="135" t="s">
        <v>55</v>
      </c>
      <c r="C84" s="4">
        <v>973</v>
      </c>
      <c r="D84" s="5" t="s">
        <v>146</v>
      </c>
      <c r="E84" s="4">
        <v>7950100491</v>
      </c>
      <c r="F84" s="4">
        <v>200</v>
      </c>
      <c r="G84" s="6">
        <v>127.9</v>
      </c>
      <c r="H84" s="6"/>
      <c r="I84" s="6"/>
      <c r="J84" s="6">
        <v>133.1</v>
      </c>
      <c r="K84" s="6">
        <v>138.4</v>
      </c>
    </row>
    <row r="85" spans="1:11" ht="36" x14ac:dyDescent="0.25">
      <c r="A85" s="157" t="s">
        <v>231</v>
      </c>
      <c r="B85" s="160" t="s">
        <v>104</v>
      </c>
      <c r="C85" s="157">
        <v>973</v>
      </c>
      <c r="D85" s="158" t="s">
        <v>146</v>
      </c>
      <c r="E85" s="157">
        <v>7950200511</v>
      </c>
      <c r="F85" s="157"/>
      <c r="G85" s="156">
        <f>G86</f>
        <v>205</v>
      </c>
      <c r="H85" s="156"/>
      <c r="I85" s="156">
        <f t="shared" ref="I85:I118" si="16">G85+H85</f>
        <v>205</v>
      </c>
      <c r="J85" s="156">
        <f>J86</f>
        <v>213.4</v>
      </c>
      <c r="K85" s="156">
        <f>K86</f>
        <v>222</v>
      </c>
    </row>
    <row r="86" spans="1:11" ht="24" x14ac:dyDescent="0.25">
      <c r="A86" s="4" t="s">
        <v>232</v>
      </c>
      <c r="B86" s="135" t="s">
        <v>55</v>
      </c>
      <c r="C86" s="4">
        <v>973</v>
      </c>
      <c r="D86" s="5" t="s">
        <v>146</v>
      </c>
      <c r="E86" s="4">
        <v>7950200511</v>
      </c>
      <c r="F86" s="4">
        <v>200</v>
      </c>
      <c r="G86" s="6">
        <v>205</v>
      </c>
      <c r="H86" s="6"/>
      <c r="I86" s="6"/>
      <c r="J86" s="6">
        <v>213.4</v>
      </c>
      <c r="K86" s="6">
        <v>222</v>
      </c>
    </row>
    <row r="87" spans="1:11" ht="60" x14ac:dyDescent="0.25">
      <c r="A87" s="157" t="s">
        <v>233</v>
      </c>
      <c r="B87" s="160" t="s">
        <v>268</v>
      </c>
      <c r="C87" s="157">
        <v>973</v>
      </c>
      <c r="D87" s="158" t="s">
        <v>146</v>
      </c>
      <c r="E87" s="157">
        <v>7950400531</v>
      </c>
      <c r="F87" s="157"/>
      <c r="G87" s="156">
        <f>G88</f>
        <v>178.7</v>
      </c>
      <c r="H87" s="156"/>
      <c r="I87" s="156">
        <f t="shared" si="16"/>
        <v>178.7</v>
      </c>
      <c r="J87" s="156">
        <f>J88</f>
        <v>186.1</v>
      </c>
      <c r="K87" s="156">
        <f>K88</f>
        <v>193.6</v>
      </c>
    </row>
    <row r="88" spans="1:11" ht="24" x14ac:dyDescent="0.25">
      <c r="A88" s="4" t="s">
        <v>234</v>
      </c>
      <c r="B88" s="135" t="s">
        <v>55</v>
      </c>
      <c r="C88" s="4">
        <v>973</v>
      </c>
      <c r="D88" s="5" t="s">
        <v>146</v>
      </c>
      <c r="E88" s="4">
        <v>7950400531</v>
      </c>
      <c r="F88" s="4">
        <v>200</v>
      </c>
      <c r="G88" s="6">
        <v>178.7</v>
      </c>
      <c r="H88" s="6"/>
      <c r="I88" s="6"/>
      <c r="J88" s="6">
        <v>186.1</v>
      </c>
      <c r="K88" s="6">
        <v>193.6</v>
      </c>
    </row>
    <row r="89" spans="1:11" ht="60" x14ac:dyDescent="0.25">
      <c r="A89" s="157" t="s">
        <v>235</v>
      </c>
      <c r="B89" s="160" t="s">
        <v>269</v>
      </c>
      <c r="C89" s="157">
        <v>973</v>
      </c>
      <c r="D89" s="158" t="s">
        <v>146</v>
      </c>
      <c r="E89" s="157">
        <v>7950500521</v>
      </c>
      <c r="F89" s="157"/>
      <c r="G89" s="156">
        <f>G90</f>
        <v>70.3</v>
      </c>
      <c r="H89" s="156"/>
      <c r="I89" s="156">
        <f t="shared" si="16"/>
        <v>70.3</v>
      </c>
      <c r="J89" s="156">
        <f>J90</f>
        <v>73.2</v>
      </c>
      <c r="K89" s="156">
        <f>K90</f>
        <v>76.2</v>
      </c>
    </row>
    <row r="90" spans="1:11" ht="24" x14ac:dyDescent="0.25">
      <c r="A90" s="4" t="s">
        <v>236</v>
      </c>
      <c r="B90" s="135" t="s">
        <v>55</v>
      </c>
      <c r="C90" s="4">
        <v>973</v>
      </c>
      <c r="D90" s="5" t="s">
        <v>146</v>
      </c>
      <c r="E90" s="4">
        <v>7950500521</v>
      </c>
      <c r="F90" s="4">
        <v>200</v>
      </c>
      <c r="G90" s="6">
        <v>70.3</v>
      </c>
      <c r="H90" s="6"/>
      <c r="I90" s="6"/>
      <c r="J90" s="6">
        <v>73.2</v>
      </c>
      <c r="K90" s="6">
        <v>76.2</v>
      </c>
    </row>
    <row r="91" spans="1:11" s="12" customFormat="1" x14ac:dyDescent="0.25">
      <c r="A91" s="157" t="s">
        <v>250</v>
      </c>
      <c r="B91" s="160" t="s">
        <v>252</v>
      </c>
      <c r="C91" s="157">
        <v>973</v>
      </c>
      <c r="D91" s="158" t="s">
        <v>146</v>
      </c>
      <c r="E91" s="157">
        <v>7952100022</v>
      </c>
      <c r="F91" s="157"/>
      <c r="G91" s="156">
        <f>G92</f>
        <v>15</v>
      </c>
      <c r="H91" s="156"/>
      <c r="I91" s="156"/>
      <c r="J91" s="156">
        <f>J92</f>
        <v>15.6</v>
      </c>
      <c r="K91" s="156">
        <f>K92</f>
        <v>16.2</v>
      </c>
    </row>
    <row r="92" spans="1:11" ht="24" x14ac:dyDescent="0.25">
      <c r="A92" s="4" t="s">
        <v>251</v>
      </c>
      <c r="B92" s="135" t="s">
        <v>55</v>
      </c>
      <c r="C92" s="4">
        <v>973</v>
      </c>
      <c r="D92" s="5" t="s">
        <v>146</v>
      </c>
      <c r="E92" s="4">
        <v>7952100022</v>
      </c>
      <c r="F92" s="4">
        <v>200</v>
      </c>
      <c r="G92" s="6">
        <v>15</v>
      </c>
      <c r="H92" s="6"/>
      <c r="I92" s="6"/>
      <c r="J92" s="6">
        <v>15.6</v>
      </c>
      <c r="K92" s="6">
        <v>16.2</v>
      </c>
    </row>
    <row r="93" spans="1:11" s="12" customFormat="1" ht="72" x14ac:dyDescent="0.25">
      <c r="A93" s="157" t="s">
        <v>258</v>
      </c>
      <c r="B93" s="160" t="s">
        <v>260</v>
      </c>
      <c r="C93" s="157">
        <v>973</v>
      </c>
      <c r="D93" s="158" t="s">
        <v>146</v>
      </c>
      <c r="E93" s="157">
        <v>7952400042</v>
      </c>
      <c r="F93" s="157"/>
      <c r="G93" s="156">
        <f>G94</f>
        <v>174.6</v>
      </c>
      <c r="H93" s="156">
        <f t="shared" ref="H93:K93" si="17">H94</f>
        <v>0</v>
      </c>
      <c r="I93" s="156">
        <f t="shared" si="17"/>
        <v>0</v>
      </c>
      <c r="J93" s="156">
        <f t="shared" si="17"/>
        <v>181.9</v>
      </c>
      <c r="K93" s="156">
        <f t="shared" si="17"/>
        <v>189.1</v>
      </c>
    </row>
    <row r="94" spans="1:11" ht="24" x14ac:dyDescent="0.25">
      <c r="A94" s="4" t="s">
        <v>259</v>
      </c>
      <c r="B94" s="135" t="s">
        <v>55</v>
      </c>
      <c r="C94" s="4">
        <v>973</v>
      </c>
      <c r="D94" s="5" t="s">
        <v>146</v>
      </c>
      <c r="E94" s="4">
        <v>7952400042</v>
      </c>
      <c r="F94" s="4">
        <v>200</v>
      </c>
      <c r="G94" s="6">
        <v>174.6</v>
      </c>
      <c r="H94" s="6"/>
      <c r="I94" s="6"/>
      <c r="J94" s="6">
        <v>181.9</v>
      </c>
      <c r="K94" s="6">
        <v>189.1</v>
      </c>
    </row>
    <row r="95" spans="1:11" x14ac:dyDescent="0.25">
      <c r="A95" s="157">
        <v>9</v>
      </c>
      <c r="B95" s="160" t="s">
        <v>105</v>
      </c>
      <c r="C95" s="157">
        <v>973</v>
      </c>
      <c r="D95" s="158" t="s">
        <v>147</v>
      </c>
      <c r="E95" s="159"/>
      <c r="F95" s="157"/>
      <c r="G95" s="156">
        <f>G96</f>
        <v>11454.4</v>
      </c>
      <c r="H95" s="156"/>
      <c r="I95" s="156">
        <f t="shared" si="16"/>
        <v>11454.4</v>
      </c>
      <c r="J95" s="156">
        <f>J96</f>
        <v>11930.9</v>
      </c>
      <c r="K95" s="156">
        <f>K96</f>
        <v>12406.9</v>
      </c>
    </row>
    <row r="96" spans="1:11" x14ac:dyDescent="0.25">
      <c r="A96" s="157" t="s">
        <v>113</v>
      </c>
      <c r="B96" s="160" t="s">
        <v>107</v>
      </c>
      <c r="C96" s="157">
        <v>973</v>
      </c>
      <c r="D96" s="158" t="s">
        <v>148</v>
      </c>
      <c r="E96" s="159"/>
      <c r="F96" s="157"/>
      <c r="G96" s="156">
        <f>G97+G99</f>
        <v>11454.4</v>
      </c>
      <c r="H96" s="156"/>
      <c r="I96" s="156">
        <f t="shared" si="16"/>
        <v>11454.4</v>
      </c>
      <c r="J96" s="156">
        <f>J97+J99</f>
        <v>11930.9</v>
      </c>
      <c r="K96" s="156">
        <f>K97+K99</f>
        <v>12406.9</v>
      </c>
    </row>
    <row r="97" spans="1:13" s="12" customFormat="1" ht="36" x14ac:dyDescent="0.25">
      <c r="A97" s="157" t="s">
        <v>115</v>
      </c>
      <c r="B97" s="160" t="s">
        <v>109</v>
      </c>
      <c r="C97" s="157">
        <v>973</v>
      </c>
      <c r="D97" s="158" t="s">
        <v>148</v>
      </c>
      <c r="E97" s="157">
        <v>4500200201</v>
      </c>
      <c r="F97" s="157"/>
      <c r="G97" s="156">
        <f>G98</f>
        <v>6171.7</v>
      </c>
      <c r="H97" s="156"/>
      <c r="I97" s="156">
        <f t="shared" si="16"/>
        <v>6171.7</v>
      </c>
      <c r="J97" s="156">
        <f>J98</f>
        <v>6428.4</v>
      </c>
      <c r="K97" s="156">
        <f>K98</f>
        <v>6684.9</v>
      </c>
    </row>
    <row r="98" spans="1:13" ht="24" x14ac:dyDescent="0.25">
      <c r="A98" s="4" t="s">
        <v>116</v>
      </c>
      <c r="B98" s="135" t="s">
        <v>55</v>
      </c>
      <c r="C98" s="4">
        <v>973</v>
      </c>
      <c r="D98" s="5" t="s">
        <v>148</v>
      </c>
      <c r="E98" s="4">
        <v>4500200201</v>
      </c>
      <c r="F98" s="4">
        <v>200</v>
      </c>
      <c r="G98" s="6">
        <v>6171.7</v>
      </c>
      <c r="H98" s="6"/>
      <c r="I98" s="6"/>
      <c r="J98" s="6">
        <v>6428.4</v>
      </c>
      <c r="K98" s="6">
        <v>6684.9</v>
      </c>
    </row>
    <row r="99" spans="1:13" s="12" customFormat="1" ht="24" x14ac:dyDescent="0.25">
      <c r="A99" s="157" t="s">
        <v>237</v>
      </c>
      <c r="B99" s="160" t="s">
        <v>111</v>
      </c>
      <c r="C99" s="157">
        <v>973</v>
      </c>
      <c r="D99" s="158" t="s">
        <v>148</v>
      </c>
      <c r="E99" s="157">
        <v>4500400192</v>
      </c>
      <c r="F99" s="157"/>
      <c r="G99" s="156">
        <f>G100</f>
        <v>5282.7</v>
      </c>
      <c r="H99" s="156"/>
      <c r="I99" s="156">
        <f t="shared" si="16"/>
        <v>5282.7</v>
      </c>
      <c r="J99" s="156">
        <f>J100</f>
        <v>5502.5</v>
      </c>
      <c r="K99" s="156">
        <f>K100</f>
        <v>5722</v>
      </c>
      <c r="L99" s="2"/>
      <c r="M99" s="2"/>
    </row>
    <row r="100" spans="1:13" ht="24" x14ac:dyDescent="0.25">
      <c r="A100" s="4" t="s">
        <v>238</v>
      </c>
      <c r="B100" s="135" t="s">
        <v>55</v>
      </c>
      <c r="C100" s="4">
        <v>973</v>
      </c>
      <c r="D100" s="5" t="s">
        <v>148</v>
      </c>
      <c r="E100" s="4">
        <v>4500400192</v>
      </c>
      <c r="F100" s="4">
        <v>200</v>
      </c>
      <c r="G100" s="6">
        <v>5282.7</v>
      </c>
      <c r="H100" s="6"/>
      <c r="I100" s="6"/>
      <c r="J100" s="6">
        <v>5502.5</v>
      </c>
      <c r="K100" s="6">
        <v>5722</v>
      </c>
    </row>
    <row r="101" spans="1:13" x14ac:dyDescent="0.25">
      <c r="A101" s="157">
        <v>10</v>
      </c>
      <c r="B101" s="160" t="s">
        <v>112</v>
      </c>
      <c r="C101" s="157">
        <v>973</v>
      </c>
      <c r="D101" s="158">
        <v>1000</v>
      </c>
      <c r="E101" s="159"/>
      <c r="F101" s="157"/>
      <c r="G101" s="156">
        <f>G102+G105+G108</f>
        <v>18540.699999999997</v>
      </c>
      <c r="H101" s="156"/>
      <c r="I101" s="156">
        <f t="shared" si="16"/>
        <v>18540.699999999997</v>
      </c>
      <c r="J101" s="156">
        <f>J102+J105+J108</f>
        <v>19312.2</v>
      </c>
      <c r="K101" s="156">
        <f>K102+K105+K108</f>
        <v>20082.7</v>
      </c>
    </row>
    <row r="102" spans="1:13" x14ac:dyDescent="0.25">
      <c r="A102" s="157" t="s">
        <v>123</v>
      </c>
      <c r="B102" s="160" t="s">
        <v>114</v>
      </c>
      <c r="C102" s="157">
        <v>973</v>
      </c>
      <c r="D102" s="158">
        <v>1001</v>
      </c>
      <c r="E102" s="159"/>
      <c r="F102" s="157"/>
      <c r="G102" s="156">
        <f t="shared" ref="G102:K102" si="18">G103</f>
        <v>929.7</v>
      </c>
      <c r="H102" s="156"/>
      <c r="I102" s="156">
        <f t="shared" si="16"/>
        <v>929.7</v>
      </c>
      <c r="J102" s="156">
        <f t="shared" si="18"/>
        <v>968.4</v>
      </c>
      <c r="K102" s="156">
        <f t="shared" si="18"/>
        <v>1007</v>
      </c>
    </row>
    <row r="103" spans="1:13" s="12" customFormat="1" ht="48" x14ac:dyDescent="0.25">
      <c r="A103" s="157" t="s">
        <v>125</v>
      </c>
      <c r="B103" s="160" t="s">
        <v>172</v>
      </c>
      <c r="C103" s="157">
        <v>973</v>
      </c>
      <c r="D103" s="158">
        <v>1001</v>
      </c>
      <c r="E103" s="157">
        <v>5050200231</v>
      </c>
      <c r="F103" s="157"/>
      <c r="G103" s="156">
        <f t="shared" ref="G103:K103" si="19">G104</f>
        <v>929.7</v>
      </c>
      <c r="H103" s="156"/>
      <c r="I103" s="156">
        <f t="shared" si="16"/>
        <v>929.7</v>
      </c>
      <c r="J103" s="156">
        <f t="shared" si="19"/>
        <v>968.4</v>
      </c>
      <c r="K103" s="156">
        <f t="shared" si="19"/>
        <v>1007</v>
      </c>
    </row>
    <row r="104" spans="1:13" x14ac:dyDescent="0.25">
      <c r="A104" s="4" t="s">
        <v>126</v>
      </c>
      <c r="B104" s="135" t="s">
        <v>117</v>
      </c>
      <c r="C104" s="4">
        <v>973</v>
      </c>
      <c r="D104" s="5">
        <v>1001</v>
      </c>
      <c r="E104" s="4">
        <v>5050200231</v>
      </c>
      <c r="F104" s="4">
        <v>300</v>
      </c>
      <c r="G104" s="6">
        <v>929.7</v>
      </c>
      <c r="H104" s="6"/>
      <c r="I104" s="6"/>
      <c r="J104" s="6">
        <v>968.4</v>
      </c>
      <c r="K104" s="6">
        <v>1007</v>
      </c>
    </row>
    <row r="105" spans="1:13" x14ac:dyDescent="0.25">
      <c r="A105" s="157" t="s">
        <v>239</v>
      </c>
      <c r="B105" s="160" t="s">
        <v>118</v>
      </c>
      <c r="C105" s="157">
        <v>973</v>
      </c>
      <c r="D105" s="158">
        <v>1003</v>
      </c>
      <c r="E105" s="159"/>
      <c r="F105" s="157"/>
      <c r="G105" s="156">
        <f t="shared" ref="G105:K106" si="20">G106</f>
        <v>646.4</v>
      </c>
      <c r="H105" s="156"/>
      <c r="I105" s="156">
        <f t="shared" si="16"/>
        <v>646.4</v>
      </c>
      <c r="J105" s="156">
        <f t="shared" si="20"/>
        <v>673.3</v>
      </c>
      <c r="K105" s="156">
        <f t="shared" si="20"/>
        <v>700.2</v>
      </c>
    </row>
    <row r="106" spans="1:13" s="12" customFormat="1" ht="24" x14ac:dyDescent="0.25">
      <c r="A106" s="157" t="s">
        <v>240</v>
      </c>
      <c r="B106" s="160" t="s">
        <v>173</v>
      </c>
      <c r="C106" s="157">
        <v>973</v>
      </c>
      <c r="D106" s="158">
        <v>1003</v>
      </c>
      <c r="E106" s="157">
        <v>5050200232</v>
      </c>
      <c r="F106" s="157"/>
      <c r="G106" s="156">
        <f t="shared" si="20"/>
        <v>646.4</v>
      </c>
      <c r="H106" s="156"/>
      <c r="I106" s="156">
        <f t="shared" si="16"/>
        <v>646.4</v>
      </c>
      <c r="J106" s="156">
        <f t="shared" si="20"/>
        <v>673.3</v>
      </c>
      <c r="K106" s="156">
        <f t="shared" si="20"/>
        <v>700.2</v>
      </c>
    </row>
    <row r="107" spans="1:13" x14ac:dyDescent="0.25">
      <c r="A107" s="4" t="s">
        <v>241</v>
      </c>
      <c r="B107" s="135" t="s">
        <v>117</v>
      </c>
      <c r="C107" s="4">
        <v>973</v>
      </c>
      <c r="D107" s="5">
        <v>1003</v>
      </c>
      <c r="E107" s="4">
        <v>5050200232</v>
      </c>
      <c r="F107" s="4">
        <v>300</v>
      </c>
      <c r="G107" s="6">
        <v>646.4</v>
      </c>
      <c r="H107" s="6"/>
      <c r="I107" s="6"/>
      <c r="J107" s="6">
        <v>673.3</v>
      </c>
      <c r="K107" s="6">
        <v>700.2</v>
      </c>
    </row>
    <row r="108" spans="1:13" x14ac:dyDescent="0.25">
      <c r="A108" s="157" t="s">
        <v>242</v>
      </c>
      <c r="B108" s="160" t="s">
        <v>119</v>
      </c>
      <c r="C108" s="157">
        <v>973</v>
      </c>
      <c r="D108" s="158">
        <v>1004</v>
      </c>
      <c r="E108" s="159"/>
      <c r="F108" s="157"/>
      <c r="G108" s="156">
        <f>G109+G114</f>
        <v>16964.599999999999</v>
      </c>
      <c r="H108" s="156"/>
      <c r="I108" s="156">
        <f t="shared" si="16"/>
        <v>16964.599999999999</v>
      </c>
      <c r="J108" s="156">
        <f>J109+J114</f>
        <v>17670.5</v>
      </c>
      <c r="K108" s="156">
        <f>K109+K114</f>
        <v>18375.5</v>
      </c>
    </row>
    <row r="109" spans="1:13" x14ac:dyDescent="0.25">
      <c r="A109" s="175" t="s">
        <v>243</v>
      </c>
      <c r="B109" s="176" t="s">
        <v>361</v>
      </c>
      <c r="C109" s="175">
        <v>973</v>
      </c>
      <c r="D109" s="186">
        <v>1004</v>
      </c>
      <c r="E109" s="189" t="s">
        <v>120</v>
      </c>
      <c r="F109" s="175"/>
      <c r="G109" s="187">
        <f>G113</f>
        <v>11577.9</v>
      </c>
      <c r="H109" s="187"/>
      <c r="I109" s="187">
        <f t="shared" si="16"/>
        <v>11577.9</v>
      </c>
      <c r="J109" s="187">
        <f>J113</f>
        <v>12059.4</v>
      </c>
      <c r="K109" s="187">
        <f>K113</f>
        <v>12540.8</v>
      </c>
    </row>
    <row r="110" spans="1:13" x14ac:dyDescent="0.25">
      <c r="A110" s="175"/>
      <c r="B110" s="177"/>
      <c r="C110" s="175"/>
      <c r="D110" s="186"/>
      <c r="E110" s="189"/>
      <c r="F110" s="175"/>
      <c r="G110" s="187"/>
      <c r="H110" s="187"/>
      <c r="I110" s="187"/>
      <c r="J110" s="187"/>
      <c r="K110" s="187"/>
    </row>
    <row r="111" spans="1:13" x14ac:dyDescent="0.25">
      <c r="A111" s="175"/>
      <c r="B111" s="177"/>
      <c r="C111" s="175"/>
      <c r="D111" s="186"/>
      <c r="E111" s="189"/>
      <c r="F111" s="175"/>
      <c r="G111" s="187"/>
      <c r="H111" s="187"/>
      <c r="I111" s="187"/>
      <c r="J111" s="187"/>
      <c r="K111" s="187"/>
    </row>
    <row r="112" spans="1:13" ht="3" customHeight="1" x14ac:dyDescent="0.25">
      <c r="A112" s="175"/>
      <c r="B112" s="177"/>
      <c r="C112" s="175"/>
      <c r="D112" s="186"/>
      <c r="E112" s="189"/>
      <c r="F112" s="175"/>
      <c r="G112" s="187"/>
      <c r="H112" s="187"/>
      <c r="I112" s="187"/>
      <c r="J112" s="187"/>
      <c r="K112" s="187"/>
    </row>
    <row r="113" spans="1:11" x14ac:dyDescent="0.25">
      <c r="A113" s="4" t="s">
        <v>244</v>
      </c>
      <c r="B113" s="135" t="s">
        <v>117</v>
      </c>
      <c r="C113" s="4">
        <v>973</v>
      </c>
      <c r="D113" s="5">
        <v>1004</v>
      </c>
      <c r="E113" s="34" t="s">
        <v>120</v>
      </c>
      <c r="F113" s="4">
        <v>300</v>
      </c>
      <c r="G113" s="6">
        <v>11577.9</v>
      </c>
      <c r="H113" s="6"/>
      <c r="I113" s="6"/>
      <c r="J113" s="6">
        <v>12059.4</v>
      </c>
      <c r="K113" s="6">
        <v>12540.8</v>
      </c>
    </row>
    <row r="114" spans="1:11" ht="36.75" x14ac:dyDescent="0.25">
      <c r="A114" s="157" t="s">
        <v>245</v>
      </c>
      <c r="B114" s="154" t="s">
        <v>362</v>
      </c>
      <c r="C114" s="157">
        <v>973</v>
      </c>
      <c r="D114" s="158">
        <v>1004</v>
      </c>
      <c r="E114" s="155" t="s">
        <v>121</v>
      </c>
      <c r="F114" s="157"/>
      <c r="G114" s="156">
        <f>G115</f>
        <v>5386.7</v>
      </c>
      <c r="H114" s="156"/>
      <c r="I114" s="156">
        <f t="shared" si="16"/>
        <v>5386.7</v>
      </c>
      <c r="J114" s="156">
        <f>J115</f>
        <v>5611.1</v>
      </c>
      <c r="K114" s="156">
        <f>K115</f>
        <v>5834.7</v>
      </c>
    </row>
    <row r="115" spans="1:11" x14ac:dyDescent="0.25">
      <c r="A115" s="4" t="s">
        <v>246</v>
      </c>
      <c r="B115" s="135" t="s">
        <v>117</v>
      </c>
      <c r="C115" s="4">
        <v>973</v>
      </c>
      <c r="D115" s="5">
        <v>1004</v>
      </c>
      <c r="E115" s="34" t="s">
        <v>121</v>
      </c>
      <c r="F115" s="4">
        <v>300</v>
      </c>
      <c r="G115" s="6">
        <v>5386.7</v>
      </c>
      <c r="H115" s="6"/>
      <c r="I115" s="6"/>
      <c r="J115" s="6">
        <v>5611.1</v>
      </c>
      <c r="K115" s="6">
        <v>5834.7</v>
      </c>
    </row>
    <row r="116" spans="1:11" x14ac:dyDescent="0.25">
      <c r="A116" s="157">
        <v>11</v>
      </c>
      <c r="B116" s="160" t="s">
        <v>122</v>
      </c>
      <c r="C116" s="157">
        <v>973</v>
      </c>
      <c r="D116" s="158">
        <v>1100</v>
      </c>
      <c r="E116" s="159"/>
      <c r="F116" s="157"/>
      <c r="G116" s="156">
        <f t="shared" ref="G116:K118" si="21">G117</f>
        <v>413.4</v>
      </c>
      <c r="H116" s="156"/>
      <c r="I116" s="156">
        <f t="shared" si="16"/>
        <v>413.4</v>
      </c>
      <c r="J116" s="156">
        <f t="shared" si="21"/>
        <v>430.6</v>
      </c>
      <c r="K116" s="156">
        <f t="shared" si="21"/>
        <v>447.8</v>
      </c>
    </row>
    <row r="117" spans="1:11" x14ac:dyDescent="0.25">
      <c r="A117" s="157" t="s">
        <v>127</v>
      </c>
      <c r="B117" s="160" t="s">
        <v>124</v>
      </c>
      <c r="C117" s="157">
        <v>973</v>
      </c>
      <c r="D117" s="158">
        <v>1101</v>
      </c>
      <c r="E117" s="159"/>
      <c r="F117" s="157"/>
      <c r="G117" s="156">
        <f t="shared" si="21"/>
        <v>413.4</v>
      </c>
      <c r="H117" s="156"/>
      <c r="I117" s="156">
        <f t="shared" si="16"/>
        <v>413.4</v>
      </c>
      <c r="J117" s="156">
        <f t="shared" si="21"/>
        <v>430.6</v>
      </c>
      <c r="K117" s="156">
        <f t="shared" si="21"/>
        <v>447.8</v>
      </c>
    </row>
    <row r="118" spans="1:11" s="12" customFormat="1" ht="60" x14ac:dyDescent="0.25">
      <c r="A118" s="157" t="s">
        <v>129</v>
      </c>
      <c r="B118" s="160" t="s">
        <v>174</v>
      </c>
      <c r="C118" s="157">
        <v>973</v>
      </c>
      <c r="D118" s="158">
        <v>1101</v>
      </c>
      <c r="E118" s="155">
        <v>5120200241</v>
      </c>
      <c r="F118" s="157"/>
      <c r="G118" s="156">
        <f t="shared" si="21"/>
        <v>413.4</v>
      </c>
      <c r="H118" s="156"/>
      <c r="I118" s="156">
        <f t="shared" si="16"/>
        <v>413.4</v>
      </c>
      <c r="J118" s="156">
        <f t="shared" si="21"/>
        <v>430.6</v>
      </c>
      <c r="K118" s="156">
        <f t="shared" si="21"/>
        <v>447.8</v>
      </c>
    </row>
    <row r="119" spans="1:11" ht="24" x14ac:dyDescent="0.25">
      <c r="A119" s="4" t="s">
        <v>131</v>
      </c>
      <c r="B119" s="135" t="s">
        <v>55</v>
      </c>
      <c r="C119" s="4">
        <v>973</v>
      </c>
      <c r="D119" s="5">
        <v>1101</v>
      </c>
      <c r="E119" s="34">
        <v>5120200241</v>
      </c>
      <c r="F119" s="4">
        <v>200</v>
      </c>
      <c r="G119" s="6">
        <v>413.4</v>
      </c>
      <c r="H119" s="6"/>
      <c r="I119" s="6"/>
      <c r="J119" s="6">
        <v>430.6</v>
      </c>
      <c r="K119" s="6">
        <v>447.8</v>
      </c>
    </row>
    <row r="120" spans="1:11" x14ac:dyDescent="0.25">
      <c r="A120" s="175">
        <v>12</v>
      </c>
      <c r="B120" s="176" t="s">
        <v>159</v>
      </c>
      <c r="C120" s="175">
        <v>973</v>
      </c>
      <c r="D120" s="186">
        <v>1200</v>
      </c>
      <c r="E120" s="188"/>
      <c r="F120" s="175"/>
      <c r="G120" s="187">
        <f>G122</f>
        <v>2465.5</v>
      </c>
      <c r="H120" s="187"/>
      <c r="I120" s="187">
        <f t="shared" ref="I120:I123" si="22">G120+H120</f>
        <v>2465.5</v>
      </c>
      <c r="J120" s="187">
        <f>J122</f>
        <v>2568.1</v>
      </c>
      <c r="K120" s="187">
        <f>K122</f>
        <v>2670.5</v>
      </c>
    </row>
    <row r="121" spans="1:11" ht="3" customHeight="1" x14ac:dyDescent="0.25">
      <c r="A121" s="175"/>
      <c r="B121" s="177"/>
      <c r="C121" s="175"/>
      <c r="D121" s="186"/>
      <c r="E121" s="188"/>
      <c r="F121" s="175"/>
      <c r="G121" s="187"/>
      <c r="H121" s="187"/>
      <c r="I121" s="187">
        <f t="shared" si="22"/>
        <v>0</v>
      </c>
      <c r="J121" s="187"/>
      <c r="K121" s="187"/>
    </row>
    <row r="122" spans="1:11" x14ac:dyDescent="0.25">
      <c r="A122" s="157" t="s">
        <v>247</v>
      </c>
      <c r="B122" s="160" t="s">
        <v>128</v>
      </c>
      <c r="C122" s="157">
        <v>973</v>
      </c>
      <c r="D122" s="158">
        <v>1202</v>
      </c>
      <c r="E122" s="159"/>
      <c r="F122" s="157"/>
      <c r="G122" s="156">
        <f t="shared" ref="G122:K123" si="23">G123</f>
        <v>2465.5</v>
      </c>
      <c r="H122" s="156"/>
      <c r="I122" s="156">
        <f t="shared" si="22"/>
        <v>2465.5</v>
      </c>
      <c r="J122" s="156">
        <f t="shared" si="23"/>
        <v>2568.1</v>
      </c>
      <c r="K122" s="156">
        <f t="shared" si="23"/>
        <v>2670.5</v>
      </c>
    </row>
    <row r="123" spans="1:11" s="12" customFormat="1" ht="60" x14ac:dyDescent="0.25">
      <c r="A123" s="157" t="s">
        <v>248</v>
      </c>
      <c r="B123" s="160" t="s">
        <v>130</v>
      </c>
      <c r="C123" s="157">
        <v>973</v>
      </c>
      <c r="D123" s="158">
        <v>1202</v>
      </c>
      <c r="E123" s="155">
        <v>4570000251</v>
      </c>
      <c r="F123" s="157"/>
      <c r="G123" s="156">
        <f t="shared" si="23"/>
        <v>2465.5</v>
      </c>
      <c r="H123" s="156"/>
      <c r="I123" s="156">
        <f t="shared" si="22"/>
        <v>2465.5</v>
      </c>
      <c r="J123" s="156">
        <f t="shared" si="23"/>
        <v>2568.1</v>
      </c>
      <c r="K123" s="156">
        <f t="shared" si="23"/>
        <v>2670.5</v>
      </c>
    </row>
    <row r="124" spans="1:11" ht="24" x14ac:dyDescent="0.25">
      <c r="A124" s="4" t="s">
        <v>249</v>
      </c>
      <c r="B124" s="135" t="s">
        <v>55</v>
      </c>
      <c r="C124" s="4">
        <v>973</v>
      </c>
      <c r="D124" s="5" t="s">
        <v>166</v>
      </c>
      <c r="E124" s="34">
        <v>4570000251</v>
      </c>
      <c r="F124" s="4">
        <v>200</v>
      </c>
      <c r="G124" s="6">
        <v>2465.5</v>
      </c>
      <c r="H124" s="6"/>
      <c r="I124" s="6"/>
      <c r="J124" s="6">
        <v>2568.1</v>
      </c>
      <c r="K124" s="6">
        <v>2670.5</v>
      </c>
    </row>
    <row r="125" spans="1:11" x14ac:dyDescent="0.25">
      <c r="A125" s="3"/>
      <c r="B125" s="136" t="s">
        <v>177</v>
      </c>
      <c r="C125" s="159"/>
      <c r="D125" s="158"/>
      <c r="E125" s="159"/>
      <c r="F125" s="157"/>
      <c r="G125" s="156">
        <f>G9+G26</f>
        <v>170163</v>
      </c>
      <c r="H125" s="156">
        <f t="shared" ref="H125:K125" si="24">H9+H26</f>
        <v>0</v>
      </c>
      <c r="I125" s="156">
        <f t="shared" si="24"/>
        <v>167662.5</v>
      </c>
      <c r="J125" s="156">
        <f t="shared" si="24"/>
        <v>129761.69999999998</v>
      </c>
      <c r="K125" s="156">
        <f t="shared" si="24"/>
        <v>131948.4</v>
      </c>
    </row>
    <row r="126" spans="1:11" x14ac:dyDescent="0.25">
      <c r="A126" s="3"/>
      <c r="B126" s="136" t="s">
        <v>178</v>
      </c>
      <c r="C126" s="159"/>
      <c r="D126" s="158"/>
      <c r="E126" s="159"/>
      <c r="F126" s="157"/>
      <c r="G126" s="156">
        <v>0</v>
      </c>
      <c r="H126" s="156"/>
      <c r="I126" s="156"/>
      <c r="J126" s="156">
        <f>((132531.5-21738.8)*2.5)/100</f>
        <v>2769.8175000000001</v>
      </c>
      <c r="K126" s="156">
        <f>((137703.3-22606.3)*5)/100</f>
        <v>5754.8499999999985</v>
      </c>
    </row>
    <row r="127" spans="1:11" x14ac:dyDescent="0.25">
      <c r="A127" s="3"/>
      <c r="B127" s="136" t="s">
        <v>179</v>
      </c>
      <c r="C127" s="159"/>
      <c r="D127" s="158"/>
      <c r="E127" s="159"/>
      <c r="F127" s="157"/>
      <c r="G127" s="156">
        <f>G125+G126</f>
        <v>170163</v>
      </c>
      <c r="H127" s="156"/>
      <c r="I127" s="156">
        <f>I9+I26</f>
        <v>167662.5</v>
      </c>
      <c r="J127" s="13">
        <f>J126+J125</f>
        <v>132531.51749999999</v>
      </c>
      <c r="K127" s="13">
        <f>K126+K125</f>
        <v>137703.25</v>
      </c>
    </row>
    <row r="128" spans="1:11" x14ac:dyDescent="0.25">
      <c r="A128" s="14"/>
      <c r="B128" s="137"/>
      <c r="C128" s="15"/>
      <c r="D128" s="16"/>
      <c r="E128" s="15"/>
      <c r="F128" s="17"/>
      <c r="G128" s="18">
        <v>170163</v>
      </c>
      <c r="H128" s="18"/>
      <c r="I128" s="18"/>
      <c r="J128" s="19">
        <v>132531.5</v>
      </c>
      <c r="K128" s="19">
        <v>137703.29999999999</v>
      </c>
    </row>
  </sheetData>
  <mergeCells count="48">
    <mergeCell ref="F5:F7"/>
    <mergeCell ref="G5:G7"/>
    <mergeCell ref="J5:K5"/>
    <mergeCell ref="A5:A7"/>
    <mergeCell ref="B5:B7"/>
    <mergeCell ref="C5:C7"/>
    <mergeCell ref="D5:D7"/>
    <mergeCell ref="E5:E7"/>
    <mergeCell ref="J6:J7"/>
    <mergeCell ref="K6:K7"/>
    <mergeCell ref="J120:J121"/>
    <mergeCell ref="K120:K121"/>
    <mergeCell ref="H6:H7"/>
    <mergeCell ref="I6:I7"/>
    <mergeCell ref="G120:G121"/>
    <mergeCell ref="G31:G32"/>
    <mergeCell ref="G109:G112"/>
    <mergeCell ref="H120:H121"/>
    <mergeCell ref="I120:I121"/>
    <mergeCell ref="H109:H112"/>
    <mergeCell ref="I109:I112"/>
    <mergeCell ref="H31:H32"/>
    <mergeCell ref="I31:I32"/>
    <mergeCell ref="A31:A32"/>
    <mergeCell ref="A120:A121"/>
    <mergeCell ref="C120:C121"/>
    <mergeCell ref="D120:D121"/>
    <mergeCell ref="E120:E121"/>
    <mergeCell ref="A109:A112"/>
    <mergeCell ref="C109:C112"/>
    <mergeCell ref="D109:D112"/>
    <mergeCell ref="E109:E112"/>
    <mergeCell ref="F120:F121"/>
    <mergeCell ref="B120:B121"/>
    <mergeCell ref="C1:K1"/>
    <mergeCell ref="A3:K3"/>
    <mergeCell ref="A2:K2"/>
    <mergeCell ref="B109:B112"/>
    <mergeCell ref="B31:B32"/>
    <mergeCell ref="C31:C32"/>
    <mergeCell ref="D31:D32"/>
    <mergeCell ref="E31:E32"/>
    <mergeCell ref="F31:F32"/>
    <mergeCell ref="J31:J32"/>
    <mergeCell ref="K31:K32"/>
    <mergeCell ref="J109:J112"/>
    <mergeCell ref="K109:K112"/>
    <mergeCell ref="F109:F112"/>
  </mergeCells>
  <pageMargins left="0.78740157480314965" right="0.78740157480314965" top="0.19685039370078741" bottom="0.19685039370078741" header="0.31496062992125984" footer="0.31496062992125984"/>
  <pageSetup paperSize="9" scale="58" orientation="portrait" r:id="rId1"/>
  <rowBreaks count="2" manualBreakCount="2">
    <brk id="52" max="16383" man="1"/>
    <brk id="1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3"/>
  <sheetViews>
    <sheetView view="pageBreakPreview" topLeftCell="B1" zoomScaleNormal="100" zoomScaleSheetLayoutView="100" workbookViewId="0">
      <selection activeCell="S113" sqref="S113"/>
    </sheetView>
  </sheetViews>
  <sheetFormatPr defaultRowHeight="15" x14ac:dyDescent="0.25"/>
  <cols>
    <col min="1" max="1" width="7.140625" style="150" hidden="1" customWidth="1"/>
    <col min="2" max="2" width="63.140625" style="133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48.75" customHeight="1" x14ac:dyDescent="0.25">
      <c r="C1" s="178" t="s">
        <v>331</v>
      </c>
      <c r="D1" s="178"/>
      <c r="E1" s="178"/>
      <c r="F1" s="178"/>
      <c r="G1" s="178"/>
      <c r="H1" s="178"/>
      <c r="I1" s="178"/>
      <c r="J1" s="179"/>
      <c r="K1" s="179"/>
    </row>
    <row r="2" spans="1:11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5"/>
      <c r="K2" s="185"/>
    </row>
    <row r="3" spans="1:11" ht="39" customHeight="1" x14ac:dyDescent="0.25">
      <c r="A3" s="180" t="s">
        <v>340</v>
      </c>
      <c r="B3" s="181"/>
      <c r="C3" s="181"/>
      <c r="D3" s="181"/>
      <c r="E3" s="181"/>
      <c r="F3" s="181"/>
      <c r="G3" s="181"/>
      <c r="H3" s="181"/>
      <c r="I3" s="181"/>
      <c r="J3" s="182"/>
      <c r="K3" s="182"/>
    </row>
    <row r="4" spans="1:11" ht="39" customHeight="1" x14ac:dyDescent="0.25">
      <c r="A4" s="161"/>
      <c r="B4" s="134"/>
      <c r="C4" s="162"/>
      <c r="D4" s="162"/>
      <c r="E4" s="162"/>
      <c r="F4" s="162"/>
      <c r="G4" s="162"/>
      <c r="H4" s="149"/>
      <c r="I4" s="149"/>
      <c r="J4" s="79"/>
      <c r="K4" s="80" t="s">
        <v>37</v>
      </c>
    </row>
    <row r="5" spans="1:11" ht="30" customHeight="1" x14ac:dyDescent="0.25">
      <c r="A5" s="192" t="s">
        <v>31</v>
      </c>
      <c r="B5" s="189" t="s">
        <v>32</v>
      </c>
      <c r="C5" s="189" t="s">
        <v>33</v>
      </c>
      <c r="D5" s="189" t="s">
        <v>34</v>
      </c>
      <c r="E5" s="189" t="s">
        <v>35</v>
      </c>
      <c r="F5" s="189" t="s">
        <v>219</v>
      </c>
      <c r="G5" s="189" t="s">
        <v>216</v>
      </c>
      <c r="H5" s="64"/>
      <c r="I5" s="64"/>
      <c r="J5" s="189" t="s">
        <v>215</v>
      </c>
      <c r="K5" s="191"/>
    </row>
    <row r="6" spans="1:11" ht="15" customHeight="1" x14ac:dyDescent="0.25">
      <c r="A6" s="199"/>
      <c r="B6" s="195"/>
      <c r="C6" s="190"/>
      <c r="D6" s="190"/>
      <c r="E6" s="190"/>
      <c r="F6" s="190"/>
      <c r="G6" s="190"/>
      <c r="H6" s="189" t="s">
        <v>186</v>
      </c>
      <c r="I6" s="189" t="s">
        <v>187</v>
      </c>
      <c r="J6" s="189" t="s">
        <v>217</v>
      </c>
      <c r="K6" s="189" t="s">
        <v>218</v>
      </c>
    </row>
    <row r="7" spans="1:11" ht="48" customHeight="1" x14ac:dyDescent="0.25">
      <c r="A7" s="200"/>
      <c r="B7" s="195"/>
      <c r="C7" s="190"/>
      <c r="D7" s="190"/>
      <c r="E7" s="190"/>
      <c r="F7" s="190"/>
      <c r="G7" s="190"/>
      <c r="H7" s="189"/>
      <c r="I7" s="189"/>
      <c r="J7" s="189" t="s">
        <v>37</v>
      </c>
      <c r="K7" s="189" t="s">
        <v>37</v>
      </c>
    </row>
    <row r="8" spans="1:11" s="12" customFormat="1" x14ac:dyDescent="0.25">
      <c r="A8" s="153" t="s">
        <v>288</v>
      </c>
      <c r="B8" s="160" t="s">
        <v>41</v>
      </c>
      <c r="C8" s="157">
        <v>887</v>
      </c>
      <c r="D8" s="158" t="s">
        <v>133</v>
      </c>
      <c r="E8" s="20"/>
      <c r="F8" s="157"/>
      <c r="G8" s="156">
        <f>G9+G12+G21+G32+G35</f>
        <v>38666.299999999996</v>
      </c>
      <c r="H8" s="156">
        <f t="shared" ref="H8:K8" si="0">H9+H12+H21+H32+H35</f>
        <v>0</v>
      </c>
      <c r="I8" s="156">
        <f t="shared" si="0"/>
        <v>38666.299999999996</v>
      </c>
      <c r="J8" s="156">
        <f t="shared" si="0"/>
        <v>40092.999999999993</v>
      </c>
      <c r="K8" s="156">
        <f t="shared" si="0"/>
        <v>41576.400000000001</v>
      </c>
    </row>
    <row r="9" spans="1:11" ht="24" x14ac:dyDescent="0.25">
      <c r="A9" s="157" t="s">
        <v>43</v>
      </c>
      <c r="B9" s="160" t="s">
        <v>42</v>
      </c>
      <c r="C9" s="157">
        <v>887</v>
      </c>
      <c r="D9" s="158" t="s">
        <v>134</v>
      </c>
      <c r="E9" s="159"/>
      <c r="F9" s="157"/>
      <c r="G9" s="156">
        <f t="shared" ref="G9:K10" si="1">G10</f>
        <v>1860.5</v>
      </c>
      <c r="H9" s="156"/>
      <c r="I9" s="156">
        <f t="shared" ref="I9:I29" si="2">G9+H9</f>
        <v>1860.5</v>
      </c>
      <c r="J9" s="156">
        <f t="shared" si="1"/>
        <v>1937.8</v>
      </c>
      <c r="K9" s="156">
        <f t="shared" si="1"/>
        <v>2015.2</v>
      </c>
    </row>
    <row r="10" spans="1:11" x14ac:dyDescent="0.25">
      <c r="A10" s="157" t="s">
        <v>44</v>
      </c>
      <c r="B10" s="160" t="s">
        <v>175</v>
      </c>
      <c r="C10" s="157">
        <v>887</v>
      </c>
      <c r="D10" s="158" t="s">
        <v>134</v>
      </c>
      <c r="E10" s="158" t="s">
        <v>180</v>
      </c>
      <c r="F10" s="157"/>
      <c r="G10" s="156">
        <f t="shared" si="1"/>
        <v>1860.5</v>
      </c>
      <c r="H10" s="156"/>
      <c r="I10" s="156">
        <f t="shared" si="2"/>
        <v>1860.5</v>
      </c>
      <c r="J10" s="156">
        <f t="shared" si="1"/>
        <v>1937.8</v>
      </c>
      <c r="K10" s="156">
        <f t="shared" si="1"/>
        <v>2015.2</v>
      </c>
    </row>
    <row r="11" spans="1:11" ht="36" x14ac:dyDescent="0.25">
      <c r="A11" s="157" t="s">
        <v>299</v>
      </c>
      <c r="B11" s="135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36" x14ac:dyDescent="0.25">
      <c r="A12" s="157" t="s">
        <v>63</v>
      </c>
      <c r="B12" s="160" t="s">
        <v>46</v>
      </c>
      <c r="C12" s="157">
        <v>887</v>
      </c>
      <c r="D12" s="158" t="s">
        <v>135</v>
      </c>
      <c r="E12" s="7"/>
      <c r="F12" s="157"/>
      <c r="G12" s="156">
        <f>G13+G15+G17</f>
        <v>9144.1</v>
      </c>
      <c r="H12" s="156"/>
      <c r="I12" s="156">
        <f t="shared" si="2"/>
        <v>9144.1</v>
      </c>
      <c r="J12" s="156">
        <f>J13+J15+J17</f>
        <v>9523.7999999999993</v>
      </c>
      <c r="K12" s="156">
        <f>K13+K15+K17</f>
        <v>9903.5</v>
      </c>
    </row>
    <row r="13" spans="1:11" x14ac:dyDescent="0.25">
      <c r="A13" s="157" t="s">
        <v>65</v>
      </c>
      <c r="B13" s="160" t="s">
        <v>48</v>
      </c>
      <c r="C13" s="157">
        <v>887</v>
      </c>
      <c r="D13" s="158" t="s">
        <v>135</v>
      </c>
      <c r="E13" s="158" t="s">
        <v>181</v>
      </c>
      <c r="F13" s="157"/>
      <c r="G13" s="156">
        <f>G14</f>
        <v>1562.8</v>
      </c>
      <c r="H13" s="156"/>
      <c r="I13" s="156">
        <f t="shared" si="2"/>
        <v>1562.8</v>
      </c>
      <c r="J13" s="156">
        <f>J14</f>
        <v>1627.8</v>
      </c>
      <c r="K13" s="156">
        <f>K14</f>
        <v>1692.8</v>
      </c>
    </row>
    <row r="14" spans="1:11" ht="36" x14ac:dyDescent="0.25">
      <c r="A14" s="157" t="s">
        <v>300</v>
      </c>
      <c r="B14" s="135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t="24" x14ac:dyDescent="0.25">
      <c r="A15" s="157"/>
      <c r="B15" s="160" t="s">
        <v>176</v>
      </c>
      <c r="C15" s="157">
        <v>887</v>
      </c>
      <c r="D15" s="158" t="s">
        <v>135</v>
      </c>
      <c r="E15" s="158" t="s">
        <v>182</v>
      </c>
      <c r="F15" s="157"/>
      <c r="G15" s="156">
        <f>G16</f>
        <v>332.6</v>
      </c>
      <c r="H15" s="156"/>
      <c r="I15" s="156">
        <f t="shared" si="2"/>
        <v>332.6</v>
      </c>
      <c r="J15" s="156">
        <f>J16</f>
        <v>346.4</v>
      </c>
      <c r="K15" s="156">
        <f>K16</f>
        <v>360.2</v>
      </c>
    </row>
    <row r="16" spans="1:11" ht="36" x14ac:dyDescent="0.25">
      <c r="A16" s="4"/>
      <c r="B16" s="135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x14ac:dyDescent="0.25">
      <c r="A17" s="157"/>
      <c r="B17" s="160" t="s">
        <v>53</v>
      </c>
      <c r="C17" s="157">
        <v>887</v>
      </c>
      <c r="D17" s="158" t="s">
        <v>135</v>
      </c>
      <c r="E17" s="147" t="s">
        <v>183</v>
      </c>
      <c r="F17" s="157"/>
      <c r="G17" s="156">
        <f>G18+G19+G20</f>
        <v>7248.7</v>
      </c>
      <c r="H17" s="156"/>
      <c r="I17" s="156">
        <f t="shared" si="2"/>
        <v>7248.7</v>
      </c>
      <c r="J17" s="156">
        <f>J18+J19+J20</f>
        <v>7549.5999999999995</v>
      </c>
      <c r="K17" s="156">
        <f>K18+K19+K20</f>
        <v>7850.5</v>
      </c>
    </row>
    <row r="18" spans="1:11" ht="36" x14ac:dyDescent="0.25">
      <c r="A18" s="4"/>
      <c r="B18" s="135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t="24" x14ac:dyDescent="0.25">
      <c r="A19" s="4"/>
      <c r="B19" s="135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x14ac:dyDescent="0.25">
      <c r="A20" s="4"/>
      <c r="B20" s="135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48" x14ac:dyDescent="0.25">
      <c r="A21" s="157"/>
      <c r="B21" s="160" t="s">
        <v>357</v>
      </c>
      <c r="C21" s="157">
        <v>973</v>
      </c>
      <c r="D21" s="158" t="s">
        <v>137</v>
      </c>
      <c r="E21" s="7"/>
      <c r="F21" s="157"/>
      <c r="G21" s="156">
        <f>G22+G24+G29</f>
        <v>27197.299999999996</v>
      </c>
      <c r="H21" s="156"/>
      <c r="I21" s="156">
        <f t="shared" si="2"/>
        <v>27197.299999999996</v>
      </c>
      <c r="J21" s="156">
        <f>J22+J24+J29</f>
        <v>28148.999999999996</v>
      </c>
      <c r="K21" s="156">
        <f>K22+K24+K29</f>
        <v>29169.399999999998</v>
      </c>
    </row>
    <row r="22" spans="1:11" ht="24" x14ac:dyDescent="0.25">
      <c r="A22" s="157"/>
      <c r="B22" s="160" t="s">
        <v>168</v>
      </c>
      <c r="C22" s="157">
        <v>973</v>
      </c>
      <c r="D22" s="158" t="s">
        <v>137</v>
      </c>
      <c r="E22" s="158" t="s">
        <v>184</v>
      </c>
      <c r="F22" s="157"/>
      <c r="G22" s="156">
        <f>G23</f>
        <v>1860.5</v>
      </c>
      <c r="H22" s="156"/>
      <c r="I22" s="156">
        <f t="shared" si="2"/>
        <v>1860.5</v>
      </c>
      <c r="J22" s="156">
        <f>J23</f>
        <v>1937.8</v>
      </c>
      <c r="K22" s="156">
        <f>K23</f>
        <v>2015.2</v>
      </c>
    </row>
    <row r="23" spans="1:11" ht="36" x14ac:dyDescent="0.25">
      <c r="A23" s="4"/>
      <c r="B23" s="135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x14ac:dyDescent="0.25">
      <c r="A24" s="196"/>
      <c r="B24" s="176" t="s">
        <v>64</v>
      </c>
      <c r="C24" s="175">
        <v>973</v>
      </c>
      <c r="D24" s="186" t="s">
        <v>137</v>
      </c>
      <c r="E24" s="186" t="s">
        <v>185</v>
      </c>
      <c r="F24" s="175"/>
      <c r="G24" s="187">
        <f>G26+G27+G28</f>
        <v>21440.199999999997</v>
      </c>
      <c r="H24" s="187"/>
      <c r="I24" s="187">
        <f t="shared" si="2"/>
        <v>21440.199999999997</v>
      </c>
      <c r="J24" s="187">
        <f>J26+J27+J28</f>
        <v>22152.499999999996</v>
      </c>
      <c r="K24" s="187">
        <f>K26+K27+K28</f>
        <v>22933.399999999998</v>
      </c>
    </row>
    <row r="25" spans="1:11" x14ac:dyDescent="0.25">
      <c r="A25" s="198"/>
      <c r="B25" s="176"/>
      <c r="C25" s="175"/>
      <c r="D25" s="186"/>
      <c r="E25" s="186"/>
      <c r="F25" s="175"/>
      <c r="G25" s="187"/>
      <c r="H25" s="187"/>
      <c r="I25" s="187"/>
      <c r="J25" s="187"/>
      <c r="K25" s="187"/>
    </row>
    <row r="26" spans="1:11" ht="36" x14ac:dyDescent="0.25">
      <c r="A26" s="4"/>
      <c r="B26" s="135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t="24" x14ac:dyDescent="0.25">
      <c r="A27" s="4"/>
      <c r="B27" s="135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x14ac:dyDescent="0.25">
      <c r="A28" s="4"/>
      <c r="B28" s="135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customHeight="1" x14ac:dyDescent="0.25">
      <c r="A29" s="157"/>
      <c r="B29" s="154" t="s">
        <v>359</v>
      </c>
      <c r="C29" s="157">
        <v>973</v>
      </c>
      <c r="D29" s="158" t="s">
        <v>137</v>
      </c>
      <c r="E29" s="157" t="s">
        <v>72</v>
      </c>
      <c r="F29" s="157"/>
      <c r="G29" s="156">
        <f>G30+G31</f>
        <v>3896.6</v>
      </c>
      <c r="H29" s="156"/>
      <c r="I29" s="156">
        <f t="shared" si="2"/>
        <v>3896.6</v>
      </c>
      <c r="J29" s="156">
        <f>J30+J31</f>
        <v>4058.7</v>
      </c>
      <c r="K29" s="156">
        <f>K30+K31</f>
        <v>4220.8</v>
      </c>
    </row>
    <row r="30" spans="1:11" ht="43.5" customHeight="1" x14ac:dyDescent="0.25">
      <c r="A30" s="4"/>
      <c r="B30" s="135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t="24" x14ac:dyDescent="0.25">
      <c r="A31" s="4"/>
      <c r="B31" s="135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157"/>
      <c r="B32" s="160" t="s">
        <v>75</v>
      </c>
      <c r="C32" s="157">
        <v>973</v>
      </c>
      <c r="D32" s="158" t="s">
        <v>138</v>
      </c>
      <c r="E32" s="159"/>
      <c r="F32" s="157"/>
      <c r="G32" s="156">
        <f t="shared" ref="G32:K33" si="3">G33</f>
        <v>200</v>
      </c>
      <c r="H32" s="156"/>
      <c r="I32" s="156">
        <f t="shared" ref="I32:I78" si="4">G32+H32</f>
        <v>200</v>
      </c>
      <c r="J32" s="156">
        <f t="shared" si="3"/>
        <v>200</v>
      </c>
      <c r="K32" s="156">
        <f t="shared" si="3"/>
        <v>200</v>
      </c>
    </row>
    <row r="33" spans="1:11" s="12" customFormat="1" x14ac:dyDescent="0.25">
      <c r="A33" s="157"/>
      <c r="B33" s="160" t="s">
        <v>169</v>
      </c>
      <c r="C33" s="157">
        <v>973</v>
      </c>
      <c r="D33" s="158" t="s">
        <v>138</v>
      </c>
      <c r="E33" s="158" t="s">
        <v>163</v>
      </c>
      <c r="F33" s="157"/>
      <c r="G33" s="156">
        <f t="shared" si="3"/>
        <v>200</v>
      </c>
      <c r="H33" s="156"/>
      <c r="I33" s="156">
        <f t="shared" si="4"/>
        <v>200</v>
      </c>
      <c r="J33" s="156">
        <f t="shared" si="3"/>
        <v>200</v>
      </c>
      <c r="K33" s="156">
        <f t="shared" si="3"/>
        <v>200</v>
      </c>
    </row>
    <row r="34" spans="1:11" x14ac:dyDescent="0.25">
      <c r="A34" s="4"/>
      <c r="B34" s="135" t="s">
        <v>57</v>
      </c>
      <c r="C34" s="4">
        <v>973</v>
      </c>
      <c r="D34" s="5" t="s">
        <v>138</v>
      </c>
      <c r="E34" s="5" t="s">
        <v>163</v>
      </c>
      <c r="F34" s="4">
        <v>800</v>
      </c>
      <c r="G34" s="6">
        <v>200</v>
      </c>
      <c r="H34" s="6"/>
      <c r="I34" s="6"/>
      <c r="J34" s="6">
        <v>200</v>
      </c>
      <c r="K34" s="6">
        <v>200</v>
      </c>
    </row>
    <row r="35" spans="1:11" x14ac:dyDescent="0.25">
      <c r="A35" s="157"/>
      <c r="B35" s="160" t="s">
        <v>76</v>
      </c>
      <c r="C35" s="157">
        <v>973</v>
      </c>
      <c r="D35" s="158" t="s">
        <v>136</v>
      </c>
      <c r="E35" s="7"/>
      <c r="F35" s="9"/>
      <c r="G35" s="156">
        <f>G36+G38+G40</f>
        <v>264.39999999999998</v>
      </c>
      <c r="H35" s="156">
        <f t="shared" ref="H35:K35" si="5">H36+H38+H40</f>
        <v>0</v>
      </c>
      <c r="I35" s="156">
        <f t="shared" si="5"/>
        <v>264.39999999999998</v>
      </c>
      <c r="J35" s="156">
        <f t="shared" si="5"/>
        <v>282.40000000000003</v>
      </c>
      <c r="K35" s="156">
        <f t="shared" si="5"/>
        <v>288.3</v>
      </c>
    </row>
    <row r="36" spans="1:11" x14ac:dyDescent="0.25">
      <c r="A36" s="157"/>
      <c r="B36" s="160" t="s">
        <v>77</v>
      </c>
      <c r="C36" s="157">
        <v>973</v>
      </c>
      <c r="D36" s="158" t="s">
        <v>136</v>
      </c>
      <c r="E36" s="158" t="s">
        <v>164</v>
      </c>
      <c r="F36" s="9"/>
      <c r="G36" s="156">
        <f t="shared" ref="G36:K36" si="6">G37</f>
        <v>135.19999999999999</v>
      </c>
      <c r="H36" s="156"/>
      <c r="I36" s="156">
        <f t="shared" si="4"/>
        <v>135.19999999999999</v>
      </c>
      <c r="J36" s="156">
        <f t="shared" si="6"/>
        <v>140.80000000000001</v>
      </c>
      <c r="K36" s="156">
        <f t="shared" si="6"/>
        <v>146.30000000000001</v>
      </c>
    </row>
    <row r="37" spans="1:11" ht="24" x14ac:dyDescent="0.25">
      <c r="A37" s="4"/>
      <c r="B37" s="135" t="s">
        <v>55</v>
      </c>
      <c r="C37" s="4">
        <v>973</v>
      </c>
      <c r="D37" s="5" t="s">
        <v>136</v>
      </c>
      <c r="E37" s="5" t="s">
        <v>164</v>
      </c>
      <c r="F37" s="4">
        <v>200</v>
      </c>
      <c r="G37" s="6">
        <v>135.19999999999999</v>
      </c>
      <c r="H37" s="6"/>
      <c r="I37" s="6"/>
      <c r="J37" s="6">
        <v>140.80000000000001</v>
      </c>
      <c r="K37" s="6">
        <v>146.30000000000001</v>
      </c>
    </row>
    <row r="38" spans="1:11" s="12" customFormat="1" ht="36" x14ac:dyDescent="0.25">
      <c r="A38" s="157"/>
      <c r="B38" s="160" t="s">
        <v>167</v>
      </c>
      <c r="C38" s="157">
        <v>887</v>
      </c>
      <c r="D38" s="158" t="s">
        <v>136</v>
      </c>
      <c r="E38" s="158" t="s">
        <v>162</v>
      </c>
      <c r="F38" s="157"/>
      <c r="G38" s="156">
        <f t="shared" ref="G38:K38" si="7">G39</f>
        <v>120</v>
      </c>
      <c r="H38" s="156"/>
      <c r="I38" s="156">
        <f>G38+H38</f>
        <v>120</v>
      </c>
      <c r="J38" s="156">
        <f t="shared" si="7"/>
        <v>132</v>
      </c>
      <c r="K38" s="156">
        <f t="shared" si="7"/>
        <v>132</v>
      </c>
    </row>
    <row r="39" spans="1:11" x14ac:dyDescent="0.25">
      <c r="A39" s="4"/>
      <c r="B39" s="135" t="s">
        <v>57</v>
      </c>
      <c r="C39" s="4">
        <v>887</v>
      </c>
      <c r="D39" s="5" t="s">
        <v>136</v>
      </c>
      <c r="E39" s="5" t="s">
        <v>162</v>
      </c>
      <c r="F39" s="4">
        <v>800</v>
      </c>
      <c r="G39" s="6">
        <v>120</v>
      </c>
      <c r="H39" s="6"/>
      <c r="I39" s="6"/>
      <c r="J39" s="6">
        <v>132</v>
      </c>
      <c r="K39" s="6">
        <v>132</v>
      </c>
    </row>
    <row r="40" spans="1:11" s="12" customFormat="1" ht="39.75" customHeight="1" x14ac:dyDescent="0.25">
      <c r="A40" s="157"/>
      <c r="B40" s="160" t="s">
        <v>360</v>
      </c>
      <c r="C40" s="160"/>
      <c r="D40" s="158" t="s">
        <v>136</v>
      </c>
      <c r="E40" s="157" t="s">
        <v>69</v>
      </c>
      <c r="F40" s="157"/>
      <c r="G40" s="156">
        <f t="shared" ref="G40:K40" si="8">G41</f>
        <v>9.1999999999999993</v>
      </c>
      <c r="H40" s="156"/>
      <c r="I40" s="156">
        <f>G40+H40</f>
        <v>9.1999999999999993</v>
      </c>
      <c r="J40" s="156">
        <f t="shared" si="8"/>
        <v>9.6</v>
      </c>
      <c r="K40" s="156">
        <f t="shared" si="8"/>
        <v>10</v>
      </c>
    </row>
    <row r="41" spans="1:11" ht="24" x14ac:dyDescent="0.25">
      <c r="A41" s="4"/>
      <c r="B41" s="160" t="s">
        <v>55</v>
      </c>
      <c r="C41" s="160"/>
      <c r="D41" s="5" t="s">
        <v>136</v>
      </c>
      <c r="E41" s="4" t="s">
        <v>69</v>
      </c>
      <c r="F41" s="4">
        <v>200</v>
      </c>
      <c r="G41" s="6">
        <v>9.1999999999999993</v>
      </c>
      <c r="H41" s="6"/>
      <c r="I41" s="6"/>
      <c r="J41" s="6">
        <v>9.6</v>
      </c>
      <c r="K41" s="6">
        <v>10</v>
      </c>
    </row>
    <row r="42" spans="1:11" ht="24" x14ac:dyDescent="0.25">
      <c r="A42" s="157"/>
      <c r="B42" s="160" t="s">
        <v>78</v>
      </c>
      <c r="C42" s="157">
        <v>973</v>
      </c>
      <c r="D42" s="158" t="s">
        <v>139</v>
      </c>
      <c r="E42" s="7"/>
      <c r="F42" s="157"/>
      <c r="G42" s="156">
        <f t="shared" ref="G42:K44" si="9">G43</f>
        <v>75</v>
      </c>
      <c r="H42" s="156"/>
      <c r="I42" s="156">
        <f t="shared" si="4"/>
        <v>75</v>
      </c>
      <c r="J42" s="156">
        <f t="shared" si="9"/>
        <v>78.099999999999994</v>
      </c>
      <c r="K42" s="156">
        <f t="shared" si="9"/>
        <v>81.2</v>
      </c>
    </row>
    <row r="43" spans="1:11" ht="24" x14ac:dyDescent="0.25">
      <c r="A43" s="157"/>
      <c r="B43" s="160" t="s">
        <v>170</v>
      </c>
      <c r="C43" s="157">
        <v>973</v>
      </c>
      <c r="D43" s="158" t="s">
        <v>165</v>
      </c>
      <c r="E43" s="159"/>
      <c r="F43" s="157"/>
      <c r="G43" s="156">
        <f t="shared" si="9"/>
        <v>75</v>
      </c>
      <c r="H43" s="156"/>
      <c r="I43" s="156">
        <f t="shared" si="4"/>
        <v>75</v>
      </c>
      <c r="J43" s="156">
        <f t="shared" si="9"/>
        <v>78.099999999999994</v>
      </c>
      <c r="K43" s="156">
        <f t="shared" si="9"/>
        <v>81.2</v>
      </c>
    </row>
    <row r="44" spans="1:11" s="12" customFormat="1" ht="48" x14ac:dyDescent="0.25">
      <c r="A44" s="157"/>
      <c r="B44" s="160" t="s">
        <v>261</v>
      </c>
      <c r="C44" s="157">
        <v>973</v>
      </c>
      <c r="D44" s="158" t="s">
        <v>165</v>
      </c>
      <c r="E44" s="157">
        <v>2190000091</v>
      </c>
      <c r="F44" s="157"/>
      <c r="G44" s="156">
        <f t="shared" si="9"/>
        <v>75</v>
      </c>
      <c r="H44" s="156"/>
      <c r="I44" s="156">
        <f t="shared" si="4"/>
        <v>75</v>
      </c>
      <c r="J44" s="156">
        <f t="shared" si="9"/>
        <v>78.099999999999994</v>
      </c>
      <c r="K44" s="156">
        <f t="shared" si="9"/>
        <v>81.2</v>
      </c>
    </row>
    <row r="45" spans="1:11" ht="24" x14ac:dyDescent="0.25">
      <c r="A45" s="4"/>
      <c r="B45" s="135" t="s">
        <v>55</v>
      </c>
      <c r="C45" s="4">
        <v>973</v>
      </c>
      <c r="D45" s="5" t="s">
        <v>165</v>
      </c>
      <c r="E45" s="4">
        <v>2190000091</v>
      </c>
      <c r="F45" s="4">
        <v>200</v>
      </c>
      <c r="G45" s="6">
        <v>75</v>
      </c>
      <c r="H45" s="6"/>
      <c r="I45" s="6"/>
      <c r="J45" s="6">
        <v>78.099999999999994</v>
      </c>
      <c r="K45" s="6">
        <v>81.2</v>
      </c>
    </row>
    <row r="46" spans="1:11" x14ac:dyDescent="0.25">
      <c r="A46" s="157"/>
      <c r="B46" s="160" t="s">
        <v>82</v>
      </c>
      <c r="C46" s="157">
        <v>973</v>
      </c>
      <c r="D46" s="158" t="s">
        <v>140</v>
      </c>
      <c r="E46" s="159"/>
      <c r="F46" s="157"/>
      <c r="G46" s="156">
        <f>G47+G50</f>
        <v>430.4</v>
      </c>
      <c r="H46" s="156">
        <f t="shared" ref="H46:K46" si="10">H47+H50</f>
        <v>0</v>
      </c>
      <c r="I46" s="156">
        <f t="shared" si="10"/>
        <v>425.4</v>
      </c>
      <c r="J46" s="156">
        <f t="shared" si="10"/>
        <v>448.3</v>
      </c>
      <c r="K46" s="156">
        <f t="shared" si="10"/>
        <v>466.2</v>
      </c>
    </row>
    <row r="47" spans="1:11" x14ac:dyDescent="0.25">
      <c r="A47" s="157"/>
      <c r="B47" s="160" t="s">
        <v>84</v>
      </c>
      <c r="C47" s="157">
        <v>973</v>
      </c>
      <c r="D47" s="158" t="s">
        <v>141</v>
      </c>
      <c r="E47" s="159"/>
      <c r="F47" s="157"/>
      <c r="G47" s="156">
        <f t="shared" ref="G47:K48" si="11">G48</f>
        <v>425.4</v>
      </c>
      <c r="H47" s="156"/>
      <c r="I47" s="156">
        <f t="shared" si="4"/>
        <v>425.4</v>
      </c>
      <c r="J47" s="156">
        <f t="shared" si="11"/>
        <v>443.1</v>
      </c>
      <c r="K47" s="156">
        <f t="shared" si="11"/>
        <v>460.8</v>
      </c>
    </row>
    <row r="48" spans="1:11" s="12" customFormat="1" ht="36" x14ac:dyDescent="0.25">
      <c r="A48" s="157"/>
      <c r="B48" s="160" t="s">
        <v>264</v>
      </c>
      <c r="C48" s="157">
        <v>973</v>
      </c>
      <c r="D48" s="158" t="s">
        <v>141</v>
      </c>
      <c r="E48" s="157">
        <v>5100000120</v>
      </c>
      <c r="F48" s="157"/>
      <c r="G48" s="156">
        <f t="shared" si="11"/>
        <v>425.4</v>
      </c>
      <c r="H48" s="156"/>
      <c r="I48" s="156">
        <f t="shared" si="4"/>
        <v>425.4</v>
      </c>
      <c r="J48" s="156">
        <f t="shared" si="11"/>
        <v>443.1</v>
      </c>
      <c r="K48" s="156">
        <f t="shared" si="11"/>
        <v>460.8</v>
      </c>
    </row>
    <row r="49" spans="1:13" ht="24" x14ac:dyDescent="0.25">
      <c r="A49" s="4"/>
      <c r="B49" s="135" t="s">
        <v>55</v>
      </c>
      <c r="C49" s="4">
        <v>973</v>
      </c>
      <c r="D49" s="5" t="s">
        <v>141</v>
      </c>
      <c r="E49" s="4">
        <v>5100000120</v>
      </c>
      <c r="F49" s="4">
        <v>200</v>
      </c>
      <c r="G49" s="6">
        <v>425.4</v>
      </c>
      <c r="H49" s="6"/>
      <c r="I49" s="6"/>
      <c r="J49" s="6">
        <v>443.1</v>
      </c>
      <c r="K49" s="6">
        <v>460.8</v>
      </c>
    </row>
    <row r="50" spans="1:13" s="12" customFormat="1" ht="24" x14ac:dyDescent="0.25">
      <c r="A50" s="157"/>
      <c r="B50" s="160" t="s">
        <v>256</v>
      </c>
      <c r="C50" s="157">
        <v>973</v>
      </c>
      <c r="D50" s="158" t="s">
        <v>253</v>
      </c>
      <c r="E50" s="157"/>
      <c r="F50" s="157"/>
      <c r="G50" s="156">
        <f>G51</f>
        <v>5</v>
      </c>
      <c r="H50" s="156">
        <f t="shared" ref="H50:K51" si="12">H51</f>
        <v>0</v>
      </c>
      <c r="I50" s="156">
        <f t="shared" si="12"/>
        <v>0</v>
      </c>
      <c r="J50" s="156">
        <f t="shared" si="12"/>
        <v>5.2</v>
      </c>
      <c r="K50" s="156">
        <f t="shared" si="12"/>
        <v>5.4</v>
      </c>
    </row>
    <row r="51" spans="1:13" s="12" customFormat="1" ht="24" x14ac:dyDescent="0.25">
      <c r="A51" s="157"/>
      <c r="B51" s="160" t="s">
        <v>257</v>
      </c>
      <c r="C51" s="157">
        <v>973</v>
      </c>
      <c r="D51" s="158" t="s">
        <v>253</v>
      </c>
      <c r="E51" s="157">
        <v>7952200023</v>
      </c>
      <c r="F51" s="157"/>
      <c r="G51" s="156">
        <f>G52</f>
        <v>5</v>
      </c>
      <c r="H51" s="156">
        <f t="shared" si="12"/>
        <v>0</v>
      </c>
      <c r="I51" s="156">
        <f t="shared" si="12"/>
        <v>0</v>
      </c>
      <c r="J51" s="156">
        <f t="shared" si="12"/>
        <v>5.2</v>
      </c>
      <c r="K51" s="156">
        <f t="shared" si="12"/>
        <v>5.4</v>
      </c>
    </row>
    <row r="52" spans="1:13" ht="24" x14ac:dyDescent="0.25">
      <c r="A52" s="4"/>
      <c r="B52" s="135" t="s">
        <v>55</v>
      </c>
      <c r="C52" s="4">
        <v>97</v>
      </c>
      <c r="D52" s="5" t="s">
        <v>253</v>
      </c>
      <c r="E52" s="4">
        <v>7952200023</v>
      </c>
      <c r="F52" s="4">
        <v>200</v>
      </c>
      <c r="G52" s="6">
        <v>5</v>
      </c>
      <c r="H52" s="6"/>
      <c r="I52" s="6"/>
      <c r="J52" s="6">
        <v>5.2</v>
      </c>
      <c r="K52" s="6">
        <v>5.4</v>
      </c>
    </row>
    <row r="53" spans="1:13" x14ac:dyDescent="0.25">
      <c r="A53" s="157"/>
      <c r="B53" s="160" t="s">
        <v>87</v>
      </c>
      <c r="C53" s="157">
        <v>973</v>
      </c>
      <c r="D53" s="158" t="s">
        <v>142</v>
      </c>
      <c r="E53" s="159"/>
      <c r="F53" s="157"/>
      <c r="G53" s="156">
        <f>G54</f>
        <v>96491.5</v>
      </c>
      <c r="H53" s="156">
        <f t="shared" ref="H53:K53" si="13">H54</f>
        <v>0</v>
      </c>
      <c r="I53" s="156">
        <f t="shared" si="13"/>
        <v>96491.5</v>
      </c>
      <c r="J53" s="156">
        <f t="shared" si="13"/>
        <v>53207.4</v>
      </c>
      <c r="K53" s="156">
        <f t="shared" si="13"/>
        <v>52455.900000000009</v>
      </c>
    </row>
    <row r="54" spans="1:13" x14ac:dyDescent="0.25">
      <c r="A54" s="157"/>
      <c r="B54" s="160" t="s">
        <v>89</v>
      </c>
      <c r="C54" s="157">
        <v>973</v>
      </c>
      <c r="D54" s="158" t="s">
        <v>143</v>
      </c>
      <c r="E54" s="159"/>
      <c r="F54" s="157"/>
      <c r="G54" s="156">
        <f>G55+G58+G60+G63+G65</f>
        <v>96491.5</v>
      </c>
      <c r="H54" s="156"/>
      <c r="I54" s="156">
        <f t="shared" si="4"/>
        <v>96491.5</v>
      </c>
      <c r="J54" s="156">
        <f>J55+J58+J60</f>
        <v>53207.4</v>
      </c>
      <c r="K54" s="156">
        <f>K55+K58+K60</f>
        <v>52455.900000000009</v>
      </c>
    </row>
    <row r="55" spans="1:13" s="12" customFormat="1" ht="24" x14ac:dyDescent="0.25">
      <c r="A55" s="157"/>
      <c r="B55" s="160" t="s">
        <v>265</v>
      </c>
      <c r="C55" s="157">
        <v>973</v>
      </c>
      <c r="D55" s="158" t="s">
        <v>143</v>
      </c>
      <c r="E55" s="157">
        <v>6000000131</v>
      </c>
      <c r="F55" s="157"/>
      <c r="G55" s="156">
        <f>G56+G57</f>
        <v>17365</v>
      </c>
      <c r="H55" s="156"/>
      <c r="I55" s="156">
        <f t="shared" si="4"/>
        <v>17365</v>
      </c>
      <c r="J55" s="156">
        <f>J56+J57</f>
        <v>20431</v>
      </c>
      <c r="K55" s="156">
        <f>K56+K57</f>
        <v>21246.2</v>
      </c>
      <c r="L55" s="2"/>
      <c r="M55" s="2"/>
    </row>
    <row r="56" spans="1:13" ht="24" x14ac:dyDescent="0.25">
      <c r="A56" s="4"/>
      <c r="B56" s="135" t="s">
        <v>55</v>
      </c>
      <c r="C56" s="4">
        <v>973</v>
      </c>
      <c r="D56" s="5" t="s">
        <v>143</v>
      </c>
      <c r="E56" s="4">
        <v>6000000131</v>
      </c>
      <c r="F56" s="4">
        <v>200</v>
      </c>
      <c r="G56" s="6">
        <v>17365</v>
      </c>
      <c r="H56" s="6"/>
      <c r="I56" s="6"/>
      <c r="J56" s="6">
        <v>20431</v>
      </c>
      <c r="K56" s="6">
        <v>21246.2</v>
      </c>
    </row>
    <row r="57" spans="1:13" hidden="1" x14ac:dyDescent="0.25">
      <c r="A57" s="4"/>
      <c r="B57" s="135" t="s">
        <v>57</v>
      </c>
      <c r="C57" s="4">
        <v>973</v>
      </c>
      <c r="D57" s="5" t="s">
        <v>143</v>
      </c>
      <c r="E57" s="4">
        <v>6000000131</v>
      </c>
      <c r="F57" s="4">
        <v>800</v>
      </c>
      <c r="G57" s="6"/>
      <c r="H57" s="6"/>
      <c r="I57" s="6"/>
      <c r="J57" s="6"/>
      <c r="K57" s="6"/>
    </row>
    <row r="58" spans="1:13" s="12" customFormat="1" ht="24" x14ac:dyDescent="0.25">
      <c r="A58" s="157"/>
      <c r="B58" s="160" t="s">
        <v>262</v>
      </c>
      <c r="C58" s="157">
        <v>973</v>
      </c>
      <c r="D58" s="158" t="s">
        <v>143</v>
      </c>
      <c r="E58" s="157">
        <v>6000000151</v>
      </c>
      <c r="F58" s="157"/>
      <c r="G58" s="156">
        <f>G59</f>
        <v>9364.2999999999993</v>
      </c>
      <c r="H58" s="156"/>
      <c r="I58" s="156">
        <f t="shared" si="4"/>
        <v>9364.2999999999993</v>
      </c>
      <c r="J58" s="156">
        <f>J59</f>
        <v>9753.9</v>
      </c>
      <c r="K58" s="156">
        <f>K59</f>
        <v>10143.1</v>
      </c>
      <c r="L58" s="2"/>
      <c r="M58" s="2"/>
    </row>
    <row r="59" spans="1:13" ht="24" x14ac:dyDescent="0.25">
      <c r="A59" s="4"/>
      <c r="B59" s="135" t="s">
        <v>55</v>
      </c>
      <c r="C59" s="4">
        <v>973</v>
      </c>
      <c r="D59" s="5" t="s">
        <v>143</v>
      </c>
      <c r="E59" s="4">
        <v>6000000151</v>
      </c>
      <c r="F59" s="4">
        <v>200</v>
      </c>
      <c r="G59" s="6">
        <v>9364.2999999999993</v>
      </c>
      <c r="H59" s="6"/>
      <c r="I59" s="6"/>
      <c r="J59" s="6">
        <v>9753.9</v>
      </c>
      <c r="K59" s="6">
        <v>10143.1</v>
      </c>
    </row>
    <row r="60" spans="1:13" s="12" customFormat="1" ht="24" x14ac:dyDescent="0.25">
      <c r="A60" s="157"/>
      <c r="B60" s="160" t="s">
        <v>266</v>
      </c>
      <c r="C60" s="157">
        <v>973</v>
      </c>
      <c r="D60" s="158" t="s">
        <v>143</v>
      </c>
      <c r="E60" s="157">
        <v>6000400005</v>
      </c>
      <c r="F60" s="157"/>
      <c r="G60" s="156">
        <f>G61+G62</f>
        <v>24762.2</v>
      </c>
      <c r="H60" s="156"/>
      <c r="I60" s="156">
        <f t="shared" si="4"/>
        <v>24762.2</v>
      </c>
      <c r="J60" s="156">
        <f>J61</f>
        <v>23022.5</v>
      </c>
      <c r="K60" s="156">
        <f>K61</f>
        <v>21066.600000000002</v>
      </c>
      <c r="L60" s="2"/>
      <c r="M60" s="2"/>
    </row>
    <row r="61" spans="1:13" ht="24" x14ac:dyDescent="0.25">
      <c r="A61" s="4"/>
      <c r="B61" s="135" t="s">
        <v>55</v>
      </c>
      <c r="C61" s="4">
        <v>973</v>
      </c>
      <c r="D61" s="5" t="s">
        <v>143</v>
      </c>
      <c r="E61" s="4">
        <v>6000400005</v>
      </c>
      <c r="F61" s="4">
        <v>200</v>
      </c>
      <c r="G61" s="6">
        <v>24762.2</v>
      </c>
      <c r="H61" s="6"/>
      <c r="I61" s="6"/>
      <c r="J61" s="6">
        <f>25792.3-2769.8</f>
        <v>23022.5</v>
      </c>
      <c r="K61" s="6">
        <f>26821.4-5754.8</f>
        <v>21066.600000000002</v>
      </c>
    </row>
    <row r="62" spans="1:13" hidden="1" x14ac:dyDescent="0.25">
      <c r="A62" s="4"/>
      <c r="B62" s="135" t="s">
        <v>57</v>
      </c>
      <c r="C62" s="4">
        <v>973</v>
      </c>
      <c r="D62" s="5" t="s">
        <v>143</v>
      </c>
      <c r="E62" s="4">
        <v>6000400005</v>
      </c>
      <c r="F62" s="4">
        <v>800</v>
      </c>
      <c r="G62" s="6"/>
      <c r="H62" s="6"/>
      <c r="I62" s="6"/>
      <c r="J62" s="6"/>
      <c r="K62" s="6"/>
    </row>
    <row r="63" spans="1:13" s="12" customFormat="1" ht="36" x14ac:dyDescent="0.25">
      <c r="A63" s="157"/>
      <c r="B63" s="160" t="s">
        <v>353</v>
      </c>
      <c r="C63" s="157">
        <v>973</v>
      </c>
      <c r="D63" s="158" t="s">
        <v>143</v>
      </c>
      <c r="E63" s="157" t="s">
        <v>352</v>
      </c>
      <c r="F63" s="157"/>
      <c r="G63" s="156">
        <f>G64</f>
        <v>42750</v>
      </c>
      <c r="H63" s="156"/>
      <c r="I63" s="156"/>
      <c r="J63" s="6">
        <v>0</v>
      </c>
      <c r="K63" s="6">
        <v>0</v>
      </c>
    </row>
    <row r="64" spans="1:13" ht="24" x14ac:dyDescent="0.25">
      <c r="A64" s="4"/>
      <c r="B64" s="135" t="s">
        <v>55</v>
      </c>
      <c r="C64" s="4">
        <v>973</v>
      </c>
      <c r="D64" s="5" t="s">
        <v>143</v>
      </c>
      <c r="E64" s="4" t="s">
        <v>352</v>
      </c>
      <c r="F64" s="4">
        <v>200</v>
      </c>
      <c r="G64" s="6">
        <f>22210+20540</f>
        <v>42750</v>
      </c>
      <c r="H64" s="6"/>
      <c r="I64" s="6"/>
      <c r="J64" s="6">
        <v>0</v>
      </c>
      <c r="K64" s="6">
        <v>0</v>
      </c>
    </row>
    <row r="65" spans="1:11" s="12" customFormat="1" ht="36" x14ac:dyDescent="0.25">
      <c r="A65" s="157"/>
      <c r="B65" s="160" t="s">
        <v>354</v>
      </c>
      <c r="C65" s="157">
        <v>973</v>
      </c>
      <c r="D65" s="158" t="s">
        <v>143</v>
      </c>
      <c r="E65" s="157" t="s">
        <v>355</v>
      </c>
      <c r="F65" s="157"/>
      <c r="G65" s="156">
        <f>G66</f>
        <v>2250</v>
      </c>
      <c r="H65" s="156"/>
      <c r="I65" s="156"/>
      <c r="J65" s="6">
        <v>0</v>
      </c>
      <c r="K65" s="6">
        <v>0</v>
      </c>
    </row>
    <row r="66" spans="1:11" ht="24" x14ac:dyDescent="0.25">
      <c r="A66" s="4"/>
      <c r="B66" s="135" t="s">
        <v>55</v>
      </c>
      <c r="C66" s="4">
        <v>973</v>
      </c>
      <c r="D66" s="5" t="s">
        <v>143</v>
      </c>
      <c r="E66" s="4" t="s">
        <v>355</v>
      </c>
      <c r="F66" s="4">
        <v>200</v>
      </c>
      <c r="G66" s="6">
        <f>2250</f>
        <v>2250</v>
      </c>
      <c r="H66" s="6"/>
      <c r="I66" s="6"/>
      <c r="J66" s="6">
        <v>0</v>
      </c>
      <c r="K66" s="6">
        <v>0</v>
      </c>
    </row>
    <row r="67" spans="1:11" x14ac:dyDescent="0.25">
      <c r="A67" s="157"/>
      <c r="B67" s="160" t="s">
        <v>221</v>
      </c>
      <c r="C67" s="157">
        <v>973</v>
      </c>
      <c r="D67" s="158" t="s">
        <v>222</v>
      </c>
      <c r="E67" s="157"/>
      <c r="F67" s="4"/>
      <c r="G67" s="156">
        <f>G68</f>
        <v>30</v>
      </c>
      <c r="H67" s="156">
        <f t="shared" ref="H67:K69" si="14">H68</f>
        <v>0</v>
      </c>
      <c r="I67" s="156">
        <f t="shared" si="14"/>
        <v>0</v>
      </c>
      <c r="J67" s="156">
        <f t="shared" si="14"/>
        <v>31.2</v>
      </c>
      <c r="K67" s="156">
        <f t="shared" si="14"/>
        <v>32.5</v>
      </c>
    </row>
    <row r="68" spans="1:11" x14ac:dyDescent="0.25">
      <c r="A68" s="157"/>
      <c r="B68" s="160" t="s">
        <v>224</v>
      </c>
      <c r="C68" s="157">
        <v>973</v>
      </c>
      <c r="D68" s="158" t="s">
        <v>223</v>
      </c>
      <c r="E68" s="157"/>
      <c r="F68" s="4"/>
      <c r="G68" s="156">
        <f>G69</f>
        <v>30</v>
      </c>
      <c r="H68" s="156">
        <f t="shared" si="14"/>
        <v>0</v>
      </c>
      <c r="I68" s="156">
        <f t="shared" si="14"/>
        <v>0</v>
      </c>
      <c r="J68" s="156">
        <f t="shared" si="14"/>
        <v>31.2</v>
      </c>
      <c r="K68" s="156">
        <f t="shared" si="14"/>
        <v>32.5</v>
      </c>
    </row>
    <row r="69" spans="1:11" ht="36" x14ac:dyDescent="0.25">
      <c r="A69" s="157"/>
      <c r="B69" s="160" t="s">
        <v>225</v>
      </c>
      <c r="C69" s="157">
        <v>973</v>
      </c>
      <c r="D69" s="158" t="s">
        <v>223</v>
      </c>
      <c r="E69" s="157">
        <v>7950000044</v>
      </c>
      <c r="F69" s="4"/>
      <c r="G69" s="156">
        <f>G70</f>
        <v>30</v>
      </c>
      <c r="H69" s="156">
        <f t="shared" si="14"/>
        <v>0</v>
      </c>
      <c r="I69" s="156">
        <f t="shared" si="14"/>
        <v>0</v>
      </c>
      <c r="J69" s="156">
        <f t="shared" si="14"/>
        <v>31.2</v>
      </c>
      <c r="K69" s="156">
        <f t="shared" si="14"/>
        <v>32.5</v>
      </c>
    </row>
    <row r="70" spans="1:11" ht="24" x14ac:dyDescent="0.25">
      <c r="A70" s="4"/>
      <c r="B70" s="135" t="s">
        <v>55</v>
      </c>
      <c r="C70" s="4">
        <v>973</v>
      </c>
      <c r="D70" s="5" t="s">
        <v>223</v>
      </c>
      <c r="E70" s="4">
        <v>7950000044</v>
      </c>
      <c r="F70" s="4">
        <v>200</v>
      </c>
      <c r="G70" s="6">
        <v>30</v>
      </c>
      <c r="H70" s="6"/>
      <c r="I70" s="6"/>
      <c r="J70" s="6">
        <v>31.2</v>
      </c>
      <c r="K70" s="6">
        <v>32.5</v>
      </c>
    </row>
    <row r="71" spans="1:11" x14ac:dyDescent="0.25">
      <c r="A71" s="157"/>
      <c r="B71" s="160" t="s">
        <v>97</v>
      </c>
      <c r="C71" s="157">
        <v>973</v>
      </c>
      <c r="D71" s="158" t="s">
        <v>144</v>
      </c>
      <c r="E71" s="159"/>
      <c r="F71" s="157"/>
      <c r="G71" s="156">
        <f t="shared" ref="G71:K71" si="15">G72+G75</f>
        <v>1595.7999999999997</v>
      </c>
      <c r="H71" s="156"/>
      <c r="I71" s="156">
        <f t="shared" si="4"/>
        <v>1595.7999999999997</v>
      </c>
      <c r="J71" s="156">
        <f t="shared" si="15"/>
        <v>1661.8999999999999</v>
      </c>
      <c r="K71" s="156">
        <f t="shared" si="15"/>
        <v>1728.3</v>
      </c>
    </row>
    <row r="72" spans="1:11" ht="24" x14ac:dyDescent="0.25">
      <c r="A72" s="157"/>
      <c r="B72" s="160" t="s">
        <v>99</v>
      </c>
      <c r="C72" s="157">
        <v>973</v>
      </c>
      <c r="D72" s="158" t="s">
        <v>145</v>
      </c>
      <c r="E72" s="159"/>
      <c r="F72" s="157"/>
      <c r="G72" s="156">
        <f t="shared" ref="G72:K72" si="16">G73</f>
        <v>180.8</v>
      </c>
      <c r="H72" s="156"/>
      <c r="I72" s="156">
        <f t="shared" si="4"/>
        <v>180.8</v>
      </c>
      <c r="J72" s="156">
        <f t="shared" si="16"/>
        <v>188.3</v>
      </c>
      <c r="K72" s="156">
        <f t="shared" si="16"/>
        <v>195.8</v>
      </c>
    </row>
    <row r="73" spans="1:11" s="12" customFormat="1" ht="24" x14ac:dyDescent="0.25">
      <c r="A73" s="157"/>
      <c r="B73" s="160" t="s">
        <v>171</v>
      </c>
      <c r="C73" s="157">
        <v>973</v>
      </c>
      <c r="D73" s="158" t="s">
        <v>145</v>
      </c>
      <c r="E73" s="157">
        <v>9900000180</v>
      </c>
      <c r="F73" s="157"/>
      <c r="G73" s="156">
        <f>G74</f>
        <v>180.8</v>
      </c>
      <c r="H73" s="156"/>
      <c r="I73" s="156">
        <f t="shared" si="4"/>
        <v>180.8</v>
      </c>
      <c r="J73" s="156">
        <f>J74</f>
        <v>188.3</v>
      </c>
      <c r="K73" s="156">
        <f>K74</f>
        <v>195.8</v>
      </c>
    </row>
    <row r="74" spans="1:11" ht="24" x14ac:dyDescent="0.25">
      <c r="A74" s="4"/>
      <c r="B74" s="135" t="s">
        <v>55</v>
      </c>
      <c r="C74" s="4">
        <v>973</v>
      </c>
      <c r="D74" s="5" t="s">
        <v>145</v>
      </c>
      <c r="E74" s="4">
        <v>9900000180</v>
      </c>
      <c r="F74" s="4">
        <v>200</v>
      </c>
      <c r="G74" s="6">
        <v>180.8</v>
      </c>
      <c r="H74" s="6"/>
      <c r="I74" s="6"/>
      <c r="J74" s="6">
        <v>188.3</v>
      </c>
      <c r="K74" s="6">
        <v>195.8</v>
      </c>
    </row>
    <row r="75" spans="1:11" x14ac:dyDescent="0.25">
      <c r="A75" s="157"/>
      <c r="B75" s="160" t="s">
        <v>102</v>
      </c>
      <c r="C75" s="157">
        <v>973</v>
      </c>
      <c r="D75" s="158" t="s">
        <v>146</v>
      </c>
      <c r="E75" s="159"/>
      <c r="F75" s="157"/>
      <c r="G75" s="156">
        <f>G76+G78+G80+G82+G84+G86+G88</f>
        <v>1414.9999999999998</v>
      </c>
      <c r="H75" s="156">
        <f t="shared" ref="H75:K75" si="17">H76+H78+H80+H82+H84+H86+H88</f>
        <v>0</v>
      </c>
      <c r="I75" s="156">
        <f t="shared" si="17"/>
        <v>1225.3999999999999</v>
      </c>
      <c r="J75" s="156">
        <f t="shared" si="17"/>
        <v>1473.6</v>
      </c>
      <c r="K75" s="156">
        <f t="shared" si="17"/>
        <v>1532.5</v>
      </c>
    </row>
    <row r="76" spans="1:11" ht="24" x14ac:dyDescent="0.25">
      <c r="A76" s="157"/>
      <c r="B76" s="160" t="s">
        <v>103</v>
      </c>
      <c r="C76" s="157">
        <v>973</v>
      </c>
      <c r="D76" s="158" t="s">
        <v>146</v>
      </c>
      <c r="E76" s="157">
        <v>4310000191</v>
      </c>
      <c r="F76" s="157"/>
      <c r="G76" s="156">
        <f>G77</f>
        <v>643.5</v>
      </c>
      <c r="H76" s="156"/>
      <c r="I76" s="156">
        <f t="shared" si="4"/>
        <v>643.5</v>
      </c>
      <c r="J76" s="156">
        <f>J77</f>
        <v>670.3</v>
      </c>
      <c r="K76" s="156">
        <f>K77</f>
        <v>697</v>
      </c>
    </row>
    <row r="77" spans="1:11" ht="24" x14ac:dyDescent="0.25">
      <c r="A77" s="4"/>
      <c r="B77" s="135" t="s">
        <v>55</v>
      </c>
      <c r="C77" s="4">
        <v>973</v>
      </c>
      <c r="D77" s="5" t="s">
        <v>146</v>
      </c>
      <c r="E77" s="4">
        <v>4310000191</v>
      </c>
      <c r="F77" s="4">
        <v>200</v>
      </c>
      <c r="G77" s="6">
        <v>643.5</v>
      </c>
      <c r="H77" s="6"/>
      <c r="I77" s="6"/>
      <c r="J77" s="6">
        <v>670.3</v>
      </c>
      <c r="K77" s="6">
        <v>697</v>
      </c>
    </row>
    <row r="78" spans="1:11" ht="48" x14ac:dyDescent="0.25">
      <c r="A78" s="157"/>
      <c r="B78" s="160" t="s">
        <v>267</v>
      </c>
      <c r="C78" s="157">
        <v>973</v>
      </c>
      <c r="D78" s="158" t="s">
        <v>146</v>
      </c>
      <c r="E78" s="157">
        <v>7950100491</v>
      </c>
      <c r="F78" s="157"/>
      <c r="G78" s="156">
        <f>G79</f>
        <v>127.9</v>
      </c>
      <c r="H78" s="156"/>
      <c r="I78" s="156">
        <f t="shared" si="4"/>
        <v>127.9</v>
      </c>
      <c r="J78" s="156">
        <f>J79</f>
        <v>133.1</v>
      </c>
      <c r="K78" s="156">
        <f>K79</f>
        <v>138.4</v>
      </c>
    </row>
    <row r="79" spans="1:11" ht="24" x14ac:dyDescent="0.25">
      <c r="A79" s="4"/>
      <c r="B79" s="135" t="s">
        <v>55</v>
      </c>
      <c r="C79" s="4">
        <v>973</v>
      </c>
      <c r="D79" s="5" t="s">
        <v>146</v>
      </c>
      <c r="E79" s="4">
        <v>7950100491</v>
      </c>
      <c r="F79" s="4">
        <v>200</v>
      </c>
      <c r="G79" s="6">
        <v>127.9</v>
      </c>
      <c r="H79" s="6"/>
      <c r="I79" s="6"/>
      <c r="J79" s="6">
        <v>133.1</v>
      </c>
      <c r="K79" s="6">
        <v>138.4</v>
      </c>
    </row>
    <row r="80" spans="1:11" ht="36" x14ac:dyDescent="0.25">
      <c r="A80" s="157"/>
      <c r="B80" s="160" t="s">
        <v>104</v>
      </c>
      <c r="C80" s="157">
        <v>973</v>
      </c>
      <c r="D80" s="158" t="s">
        <v>146</v>
      </c>
      <c r="E80" s="157">
        <v>7950200511</v>
      </c>
      <c r="F80" s="157"/>
      <c r="G80" s="156">
        <f>G81</f>
        <v>205</v>
      </c>
      <c r="H80" s="156"/>
      <c r="I80" s="156">
        <f t="shared" ref="I80:I113" si="18">G80+H80</f>
        <v>205</v>
      </c>
      <c r="J80" s="156">
        <f>J81</f>
        <v>213.4</v>
      </c>
      <c r="K80" s="156">
        <f>K81</f>
        <v>222</v>
      </c>
    </row>
    <row r="81" spans="1:13" ht="24" x14ac:dyDescent="0.25">
      <c r="A81" s="4"/>
      <c r="B81" s="135" t="s">
        <v>55</v>
      </c>
      <c r="C81" s="4">
        <v>973</v>
      </c>
      <c r="D81" s="5" t="s">
        <v>146</v>
      </c>
      <c r="E81" s="4">
        <v>7950200511</v>
      </c>
      <c r="F81" s="4">
        <v>200</v>
      </c>
      <c r="G81" s="6">
        <v>205</v>
      </c>
      <c r="H81" s="6"/>
      <c r="I81" s="6"/>
      <c r="J81" s="6">
        <v>213.4</v>
      </c>
      <c r="K81" s="6">
        <v>222</v>
      </c>
    </row>
    <row r="82" spans="1:13" ht="48" x14ac:dyDescent="0.25">
      <c r="A82" s="157"/>
      <c r="B82" s="160" t="s">
        <v>268</v>
      </c>
      <c r="C82" s="157">
        <v>973</v>
      </c>
      <c r="D82" s="158" t="s">
        <v>146</v>
      </c>
      <c r="E82" s="157">
        <v>7950400531</v>
      </c>
      <c r="F82" s="157"/>
      <c r="G82" s="156">
        <f>G83</f>
        <v>178.7</v>
      </c>
      <c r="H82" s="156"/>
      <c r="I82" s="156">
        <f t="shared" si="18"/>
        <v>178.7</v>
      </c>
      <c r="J82" s="156">
        <f>J83</f>
        <v>186.1</v>
      </c>
      <c r="K82" s="156">
        <f>K83</f>
        <v>193.6</v>
      </c>
    </row>
    <row r="83" spans="1:13" ht="24" x14ac:dyDescent="0.25">
      <c r="A83" s="4"/>
      <c r="B83" s="135" t="s">
        <v>55</v>
      </c>
      <c r="C83" s="4">
        <v>973</v>
      </c>
      <c r="D83" s="5" t="s">
        <v>146</v>
      </c>
      <c r="E83" s="4">
        <v>7950400531</v>
      </c>
      <c r="F83" s="4">
        <v>200</v>
      </c>
      <c r="G83" s="6">
        <v>178.7</v>
      </c>
      <c r="H83" s="6"/>
      <c r="I83" s="6"/>
      <c r="J83" s="6">
        <v>186.1</v>
      </c>
      <c r="K83" s="6">
        <v>193.6</v>
      </c>
    </row>
    <row r="84" spans="1:13" ht="48" x14ac:dyDescent="0.25">
      <c r="A84" s="157"/>
      <c r="B84" s="160" t="s">
        <v>269</v>
      </c>
      <c r="C84" s="157">
        <v>973</v>
      </c>
      <c r="D84" s="158" t="s">
        <v>146</v>
      </c>
      <c r="E84" s="157">
        <v>7950500521</v>
      </c>
      <c r="F84" s="157"/>
      <c r="G84" s="156">
        <f>G85</f>
        <v>70.3</v>
      </c>
      <c r="H84" s="156"/>
      <c r="I84" s="156">
        <f t="shared" si="18"/>
        <v>70.3</v>
      </c>
      <c r="J84" s="156">
        <f>J85</f>
        <v>73.2</v>
      </c>
      <c r="K84" s="156">
        <f>K85</f>
        <v>76.2</v>
      </c>
    </row>
    <row r="85" spans="1:13" ht="24" x14ac:dyDescent="0.25">
      <c r="A85" s="4"/>
      <c r="B85" s="135" t="s">
        <v>55</v>
      </c>
      <c r="C85" s="4">
        <v>973</v>
      </c>
      <c r="D85" s="5" t="s">
        <v>146</v>
      </c>
      <c r="E85" s="4">
        <v>7950500521</v>
      </c>
      <c r="F85" s="4">
        <v>200</v>
      </c>
      <c r="G85" s="6">
        <v>70.3</v>
      </c>
      <c r="H85" s="6"/>
      <c r="I85" s="6"/>
      <c r="J85" s="6">
        <v>73.2</v>
      </c>
      <c r="K85" s="6">
        <v>76.2</v>
      </c>
    </row>
    <row r="86" spans="1:13" s="12" customFormat="1" x14ac:dyDescent="0.25">
      <c r="A86" s="157"/>
      <c r="B86" s="160" t="s">
        <v>252</v>
      </c>
      <c r="C86" s="157">
        <v>973</v>
      </c>
      <c r="D86" s="158" t="s">
        <v>146</v>
      </c>
      <c r="E86" s="157">
        <v>7952100022</v>
      </c>
      <c r="F86" s="157"/>
      <c r="G86" s="156">
        <f>G87</f>
        <v>15</v>
      </c>
      <c r="H86" s="156"/>
      <c r="I86" s="156"/>
      <c r="J86" s="156">
        <f>J87</f>
        <v>15.6</v>
      </c>
      <c r="K86" s="156">
        <f>K87</f>
        <v>16.2</v>
      </c>
    </row>
    <row r="87" spans="1:13" ht="24" x14ac:dyDescent="0.25">
      <c r="A87" s="4"/>
      <c r="B87" s="135" t="s">
        <v>55</v>
      </c>
      <c r="C87" s="4">
        <v>973</v>
      </c>
      <c r="D87" s="5" t="s">
        <v>146</v>
      </c>
      <c r="E87" s="4">
        <v>7952100022</v>
      </c>
      <c r="F87" s="4">
        <v>200</v>
      </c>
      <c r="G87" s="6">
        <v>15</v>
      </c>
      <c r="H87" s="6"/>
      <c r="I87" s="6"/>
      <c r="J87" s="6">
        <v>15.6</v>
      </c>
      <c r="K87" s="6">
        <v>16.2</v>
      </c>
    </row>
    <row r="88" spans="1:13" s="12" customFormat="1" ht="72" x14ac:dyDescent="0.25">
      <c r="A88" s="157"/>
      <c r="B88" s="160" t="s">
        <v>260</v>
      </c>
      <c r="C88" s="157">
        <v>973</v>
      </c>
      <c r="D88" s="158" t="s">
        <v>146</v>
      </c>
      <c r="E88" s="157">
        <v>7952400042</v>
      </c>
      <c r="F88" s="157"/>
      <c r="G88" s="156">
        <f>G89</f>
        <v>174.6</v>
      </c>
      <c r="H88" s="156">
        <f t="shared" ref="H88:K88" si="19">H89</f>
        <v>0</v>
      </c>
      <c r="I88" s="156">
        <f t="shared" si="19"/>
        <v>0</v>
      </c>
      <c r="J88" s="156">
        <f t="shared" si="19"/>
        <v>181.9</v>
      </c>
      <c r="K88" s="156">
        <f t="shared" si="19"/>
        <v>189.1</v>
      </c>
    </row>
    <row r="89" spans="1:13" ht="24" x14ac:dyDescent="0.25">
      <c r="A89" s="4"/>
      <c r="B89" s="135" t="s">
        <v>55</v>
      </c>
      <c r="C89" s="4">
        <v>973</v>
      </c>
      <c r="D89" s="5" t="s">
        <v>146</v>
      </c>
      <c r="E89" s="4">
        <v>7952400042</v>
      </c>
      <c r="F89" s="4">
        <v>200</v>
      </c>
      <c r="G89" s="6">
        <v>174.6</v>
      </c>
      <c r="H89" s="6"/>
      <c r="I89" s="6"/>
      <c r="J89" s="6">
        <v>181.9</v>
      </c>
      <c r="K89" s="6">
        <v>189.1</v>
      </c>
    </row>
    <row r="90" spans="1:13" x14ac:dyDescent="0.25">
      <c r="A90" s="157"/>
      <c r="B90" s="160" t="s">
        <v>105</v>
      </c>
      <c r="C90" s="157">
        <v>973</v>
      </c>
      <c r="D90" s="158" t="s">
        <v>147</v>
      </c>
      <c r="E90" s="159"/>
      <c r="F90" s="157"/>
      <c r="G90" s="156">
        <f>G91</f>
        <v>11454.4</v>
      </c>
      <c r="H90" s="156"/>
      <c r="I90" s="156">
        <f t="shared" si="18"/>
        <v>11454.4</v>
      </c>
      <c r="J90" s="156">
        <f>J91</f>
        <v>11930.9</v>
      </c>
      <c r="K90" s="156">
        <f>K91</f>
        <v>12406.9</v>
      </c>
    </row>
    <row r="91" spans="1:13" x14ac:dyDescent="0.25">
      <c r="A91" s="157"/>
      <c r="B91" s="160" t="s">
        <v>107</v>
      </c>
      <c r="C91" s="157">
        <v>973</v>
      </c>
      <c r="D91" s="158" t="s">
        <v>148</v>
      </c>
      <c r="E91" s="159"/>
      <c r="F91" s="157"/>
      <c r="G91" s="156">
        <f>G92+G94</f>
        <v>11454.4</v>
      </c>
      <c r="H91" s="156"/>
      <c r="I91" s="156">
        <f t="shared" si="18"/>
        <v>11454.4</v>
      </c>
      <c r="J91" s="156">
        <f>J92+J94</f>
        <v>11930.9</v>
      </c>
      <c r="K91" s="156">
        <f>K92+K94</f>
        <v>12406.9</v>
      </c>
    </row>
    <row r="92" spans="1:13" s="12" customFormat="1" ht="24" x14ac:dyDescent="0.25">
      <c r="A92" s="157"/>
      <c r="B92" s="160" t="s">
        <v>109</v>
      </c>
      <c r="C92" s="157">
        <v>973</v>
      </c>
      <c r="D92" s="158" t="s">
        <v>148</v>
      </c>
      <c r="E92" s="157">
        <v>4500200201</v>
      </c>
      <c r="F92" s="157"/>
      <c r="G92" s="156">
        <f>G93</f>
        <v>6171.7</v>
      </c>
      <c r="H92" s="156"/>
      <c r="I92" s="156">
        <f t="shared" si="18"/>
        <v>6171.7</v>
      </c>
      <c r="J92" s="156">
        <f>J93</f>
        <v>6428.4</v>
      </c>
      <c r="K92" s="156">
        <f>K93</f>
        <v>6684.9</v>
      </c>
    </row>
    <row r="93" spans="1:13" ht="24" x14ac:dyDescent="0.25">
      <c r="A93" s="4"/>
      <c r="B93" s="135" t="s">
        <v>55</v>
      </c>
      <c r="C93" s="4">
        <v>973</v>
      </c>
      <c r="D93" s="5" t="s">
        <v>148</v>
      </c>
      <c r="E93" s="4">
        <v>4500200201</v>
      </c>
      <c r="F93" s="4">
        <v>200</v>
      </c>
      <c r="G93" s="6">
        <v>6171.7</v>
      </c>
      <c r="H93" s="6"/>
      <c r="I93" s="6"/>
      <c r="J93" s="6">
        <v>6428.4</v>
      </c>
      <c r="K93" s="6">
        <v>6684.9</v>
      </c>
    </row>
    <row r="94" spans="1:13" s="12" customFormat="1" ht="24" x14ac:dyDescent="0.25">
      <c r="A94" s="157"/>
      <c r="B94" s="160" t="s">
        <v>111</v>
      </c>
      <c r="C94" s="157">
        <v>973</v>
      </c>
      <c r="D94" s="158" t="s">
        <v>148</v>
      </c>
      <c r="E94" s="157">
        <v>4500400192</v>
      </c>
      <c r="F94" s="157"/>
      <c r="G94" s="156">
        <f>G95</f>
        <v>5282.7</v>
      </c>
      <c r="H94" s="156"/>
      <c r="I94" s="156">
        <f t="shared" si="18"/>
        <v>5282.7</v>
      </c>
      <c r="J94" s="156">
        <f>J95</f>
        <v>5502.5</v>
      </c>
      <c r="K94" s="156">
        <f>K95</f>
        <v>5722</v>
      </c>
      <c r="L94" s="2"/>
      <c r="M94" s="2"/>
    </row>
    <row r="95" spans="1:13" ht="24" x14ac:dyDescent="0.25">
      <c r="A95" s="4"/>
      <c r="B95" s="135" t="s">
        <v>55</v>
      </c>
      <c r="C95" s="4">
        <v>973</v>
      </c>
      <c r="D95" s="5" t="s">
        <v>148</v>
      </c>
      <c r="E95" s="4">
        <v>4500400192</v>
      </c>
      <c r="F95" s="4">
        <v>200</v>
      </c>
      <c r="G95" s="6">
        <v>5282.7</v>
      </c>
      <c r="H95" s="6"/>
      <c r="I95" s="6"/>
      <c r="J95" s="6">
        <v>5502.5</v>
      </c>
      <c r="K95" s="6">
        <v>5722</v>
      </c>
    </row>
    <row r="96" spans="1:13" x14ac:dyDescent="0.25">
      <c r="A96" s="157"/>
      <c r="B96" s="160" t="s">
        <v>112</v>
      </c>
      <c r="C96" s="157">
        <v>973</v>
      </c>
      <c r="D96" s="158">
        <v>1000</v>
      </c>
      <c r="E96" s="159"/>
      <c r="F96" s="157"/>
      <c r="G96" s="156">
        <f>G97+G100+G103</f>
        <v>18540.699999999997</v>
      </c>
      <c r="H96" s="156"/>
      <c r="I96" s="156">
        <f t="shared" si="18"/>
        <v>18540.699999999997</v>
      </c>
      <c r="J96" s="156">
        <f>J97+J100+J103</f>
        <v>19312.2</v>
      </c>
      <c r="K96" s="156">
        <f>K97+K100+K103</f>
        <v>20082.7</v>
      </c>
    </row>
    <row r="97" spans="1:11" x14ac:dyDescent="0.25">
      <c r="A97" s="157"/>
      <c r="B97" s="160" t="s">
        <v>114</v>
      </c>
      <c r="C97" s="157">
        <v>973</v>
      </c>
      <c r="D97" s="158">
        <v>1001</v>
      </c>
      <c r="E97" s="159"/>
      <c r="F97" s="157"/>
      <c r="G97" s="156">
        <f t="shared" ref="G97:K98" si="20">G98</f>
        <v>929.7</v>
      </c>
      <c r="H97" s="156"/>
      <c r="I97" s="156">
        <f t="shared" si="18"/>
        <v>929.7</v>
      </c>
      <c r="J97" s="156">
        <f t="shared" si="20"/>
        <v>968.4</v>
      </c>
      <c r="K97" s="156">
        <f t="shared" si="20"/>
        <v>1007</v>
      </c>
    </row>
    <row r="98" spans="1:11" s="12" customFormat="1" ht="36" x14ac:dyDescent="0.25">
      <c r="A98" s="157"/>
      <c r="B98" s="160" t="s">
        <v>172</v>
      </c>
      <c r="C98" s="157">
        <v>973</v>
      </c>
      <c r="D98" s="158">
        <v>1001</v>
      </c>
      <c r="E98" s="157">
        <v>5050200231</v>
      </c>
      <c r="F98" s="157"/>
      <c r="G98" s="156">
        <f t="shared" si="20"/>
        <v>929.7</v>
      </c>
      <c r="H98" s="156"/>
      <c r="I98" s="156">
        <f t="shared" si="18"/>
        <v>929.7</v>
      </c>
      <c r="J98" s="156">
        <f t="shared" si="20"/>
        <v>968.4</v>
      </c>
      <c r="K98" s="156">
        <f t="shared" si="20"/>
        <v>1007</v>
      </c>
    </row>
    <row r="99" spans="1:11" x14ac:dyDescent="0.25">
      <c r="A99" s="4"/>
      <c r="B99" s="135" t="s">
        <v>117</v>
      </c>
      <c r="C99" s="4">
        <v>973</v>
      </c>
      <c r="D99" s="5">
        <v>1001</v>
      </c>
      <c r="E99" s="4">
        <v>5050200231</v>
      </c>
      <c r="F99" s="4">
        <v>300</v>
      </c>
      <c r="G99" s="6">
        <v>929.7</v>
      </c>
      <c r="H99" s="6"/>
      <c r="I99" s="6"/>
      <c r="J99" s="6">
        <v>968.4</v>
      </c>
      <c r="K99" s="6">
        <v>1007</v>
      </c>
    </row>
    <row r="100" spans="1:11" x14ac:dyDescent="0.25">
      <c r="A100" s="157"/>
      <c r="B100" s="160" t="s">
        <v>118</v>
      </c>
      <c r="C100" s="157">
        <v>973</v>
      </c>
      <c r="D100" s="158">
        <v>1003</v>
      </c>
      <c r="E100" s="159"/>
      <c r="F100" s="157"/>
      <c r="G100" s="156">
        <f t="shared" ref="G100:K101" si="21">G101</f>
        <v>646.4</v>
      </c>
      <c r="H100" s="156"/>
      <c r="I100" s="156">
        <f t="shared" si="18"/>
        <v>646.4</v>
      </c>
      <c r="J100" s="156">
        <f t="shared" si="21"/>
        <v>673.3</v>
      </c>
      <c r="K100" s="156">
        <f t="shared" si="21"/>
        <v>700.2</v>
      </c>
    </row>
    <row r="101" spans="1:11" s="12" customFormat="1" ht="24" x14ac:dyDescent="0.25">
      <c r="A101" s="157"/>
      <c r="B101" s="160" t="s">
        <v>173</v>
      </c>
      <c r="C101" s="157">
        <v>973</v>
      </c>
      <c r="D101" s="158">
        <v>1003</v>
      </c>
      <c r="E101" s="157">
        <v>5050200232</v>
      </c>
      <c r="F101" s="157"/>
      <c r="G101" s="156">
        <f t="shared" si="21"/>
        <v>646.4</v>
      </c>
      <c r="H101" s="156"/>
      <c r="I101" s="156">
        <f t="shared" si="18"/>
        <v>646.4</v>
      </c>
      <c r="J101" s="156">
        <f t="shared" si="21"/>
        <v>673.3</v>
      </c>
      <c r="K101" s="156">
        <f t="shared" si="21"/>
        <v>700.2</v>
      </c>
    </row>
    <row r="102" spans="1:11" x14ac:dyDescent="0.25">
      <c r="A102" s="4"/>
      <c r="B102" s="135" t="s">
        <v>117</v>
      </c>
      <c r="C102" s="4">
        <v>973</v>
      </c>
      <c r="D102" s="5">
        <v>1003</v>
      </c>
      <c r="E102" s="4">
        <v>5050200232</v>
      </c>
      <c r="F102" s="4">
        <v>300</v>
      </c>
      <c r="G102" s="6">
        <v>646.4</v>
      </c>
      <c r="H102" s="6"/>
      <c r="I102" s="6"/>
      <c r="J102" s="6">
        <v>673.3</v>
      </c>
      <c r="K102" s="6">
        <v>700.2</v>
      </c>
    </row>
    <row r="103" spans="1:11" x14ac:dyDescent="0.25">
      <c r="A103" s="157"/>
      <c r="B103" s="160" t="s">
        <v>119</v>
      </c>
      <c r="C103" s="157">
        <v>973</v>
      </c>
      <c r="D103" s="158">
        <v>1004</v>
      </c>
      <c r="E103" s="159"/>
      <c r="F103" s="157"/>
      <c r="G103" s="156">
        <f>G104+G109</f>
        <v>16964.599999999999</v>
      </c>
      <c r="H103" s="156"/>
      <c r="I103" s="156">
        <f t="shared" si="18"/>
        <v>16964.599999999999</v>
      </c>
      <c r="J103" s="156">
        <f>J104+J109</f>
        <v>17670.5</v>
      </c>
      <c r="K103" s="156">
        <f>K104+K109</f>
        <v>18375.5</v>
      </c>
    </row>
    <row r="104" spans="1:11" ht="15" customHeight="1" x14ac:dyDescent="0.25">
      <c r="A104" s="196"/>
      <c r="B104" s="176" t="s">
        <v>361</v>
      </c>
      <c r="C104" s="175">
        <v>973</v>
      </c>
      <c r="D104" s="186">
        <v>1004</v>
      </c>
      <c r="E104" s="189" t="s">
        <v>120</v>
      </c>
      <c r="F104" s="175"/>
      <c r="G104" s="187">
        <f>G108</f>
        <v>11577.9</v>
      </c>
      <c r="H104" s="187"/>
      <c r="I104" s="187">
        <f t="shared" si="18"/>
        <v>11577.9</v>
      </c>
      <c r="J104" s="187">
        <f>J108</f>
        <v>12059.4</v>
      </c>
      <c r="K104" s="187">
        <f>K108</f>
        <v>12540.8</v>
      </c>
    </row>
    <row r="105" spans="1:11" x14ac:dyDescent="0.25">
      <c r="A105" s="197"/>
      <c r="B105" s="177"/>
      <c r="C105" s="175"/>
      <c r="D105" s="186"/>
      <c r="E105" s="189"/>
      <c r="F105" s="175"/>
      <c r="G105" s="187"/>
      <c r="H105" s="187"/>
      <c r="I105" s="187"/>
      <c r="J105" s="187"/>
      <c r="K105" s="187"/>
    </row>
    <row r="106" spans="1:11" x14ac:dyDescent="0.25">
      <c r="A106" s="197"/>
      <c r="B106" s="177"/>
      <c r="C106" s="175"/>
      <c r="D106" s="186"/>
      <c r="E106" s="189"/>
      <c r="F106" s="175"/>
      <c r="G106" s="187"/>
      <c r="H106" s="187"/>
      <c r="I106" s="187"/>
      <c r="J106" s="187"/>
      <c r="K106" s="187"/>
    </row>
    <row r="107" spans="1:11" hidden="1" x14ac:dyDescent="0.25">
      <c r="A107" s="198"/>
      <c r="B107" s="177"/>
      <c r="C107" s="175"/>
      <c r="D107" s="186"/>
      <c r="E107" s="189"/>
      <c r="F107" s="175"/>
      <c r="G107" s="187"/>
      <c r="H107" s="187"/>
      <c r="I107" s="187"/>
      <c r="J107" s="187"/>
      <c r="K107" s="187"/>
    </row>
    <row r="108" spans="1:11" x14ac:dyDescent="0.25">
      <c r="A108" s="4"/>
      <c r="B108" s="135" t="s">
        <v>117</v>
      </c>
      <c r="C108" s="4">
        <v>973</v>
      </c>
      <c r="D108" s="5">
        <v>1004</v>
      </c>
      <c r="E108" s="34" t="s">
        <v>120</v>
      </c>
      <c r="F108" s="4">
        <v>300</v>
      </c>
      <c r="G108" s="6">
        <v>11577.9</v>
      </c>
      <c r="H108" s="6"/>
      <c r="I108" s="6"/>
      <c r="J108" s="6">
        <v>12059.4</v>
      </c>
      <c r="K108" s="6">
        <v>12540.8</v>
      </c>
    </row>
    <row r="109" spans="1:11" ht="36.75" x14ac:dyDescent="0.25">
      <c r="A109" s="157"/>
      <c r="B109" s="154" t="s">
        <v>362</v>
      </c>
      <c r="C109" s="157">
        <v>973</v>
      </c>
      <c r="D109" s="158">
        <v>1004</v>
      </c>
      <c r="E109" s="155" t="s">
        <v>121</v>
      </c>
      <c r="F109" s="157"/>
      <c r="G109" s="156">
        <f>G110</f>
        <v>5386.7</v>
      </c>
      <c r="H109" s="156"/>
      <c r="I109" s="156">
        <f t="shared" si="18"/>
        <v>5386.7</v>
      </c>
      <c r="J109" s="156">
        <f>J110</f>
        <v>5611.1</v>
      </c>
      <c r="K109" s="156">
        <f>K110</f>
        <v>5834.7</v>
      </c>
    </row>
    <row r="110" spans="1:11" x14ac:dyDescent="0.25">
      <c r="A110" s="4"/>
      <c r="B110" s="135" t="s">
        <v>117</v>
      </c>
      <c r="C110" s="4">
        <v>973</v>
      </c>
      <c r="D110" s="5">
        <v>1004</v>
      </c>
      <c r="E110" s="34" t="s">
        <v>121</v>
      </c>
      <c r="F110" s="4">
        <v>300</v>
      </c>
      <c r="G110" s="6">
        <v>5386.7</v>
      </c>
      <c r="H110" s="6"/>
      <c r="I110" s="6"/>
      <c r="J110" s="6">
        <v>5611.1</v>
      </c>
      <c r="K110" s="6">
        <v>5834.7</v>
      </c>
    </row>
    <row r="111" spans="1:11" x14ac:dyDescent="0.25">
      <c r="A111" s="157"/>
      <c r="B111" s="160" t="s">
        <v>122</v>
      </c>
      <c r="C111" s="157">
        <v>973</v>
      </c>
      <c r="D111" s="158">
        <v>1100</v>
      </c>
      <c r="E111" s="159"/>
      <c r="F111" s="157"/>
      <c r="G111" s="156">
        <f t="shared" ref="G111:K113" si="22">G112</f>
        <v>413.4</v>
      </c>
      <c r="H111" s="156"/>
      <c r="I111" s="156">
        <f t="shared" si="18"/>
        <v>413.4</v>
      </c>
      <c r="J111" s="156">
        <f t="shared" si="22"/>
        <v>430.6</v>
      </c>
      <c r="K111" s="156">
        <f t="shared" si="22"/>
        <v>447.8</v>
      </c>
    </row>
    <row r="112" spans="1:11" x14ac:dyDescent="0.25">
      <c r="A112" s="157"/>
      <c r="B112" s="160" t="s">
        <v>124</v>
      </c>
      <c r="C112" s="157">
        <v>973</v>
      </c>
      <c r="D112" s="158">
        <v>1101</v>
      </c>
      <c r="E112" s="159"/>
      <c r="F112" s="157"/>
      <c r="G112" s="156">
        <f t="shared" si="22"/>
        <v>413.4</v>
      </c>
      <c r="H112" s="156"/>
      <c r="I112" s="156">
        <f t="shared" si="18"/>
        <v>413.4</v>
      </c>
      <c r="J112" s="156">
        <f t="shared" si="22"/>
        <v>430.6</v>
      </c>
      <c r="K112" s="156">
        <f t="shared" si="22"/>
        <v>447.8</v>
      </c>
    </row>
    <row r="113" spans="1:11" s="12" customFormat="1" ht="48" x14ac:dyDescent="0.25">
      <c r="A113" s="157"/>
      <c r="B113" s="160" t="s">
        <v>174</v>
      </c>
      <c r="C113" s="157">
        <v>973</v>
      </c>
      <c r="D113" s="158">
        <v>1101</v>
      </c>
      <c r="E113" s="155">
        <v>5120200241</v>
      </c>
      <c r="F113" s="157"/>
      <c r="G113" s="156">
        <f t="shared" si="22"/>
        <v>413.4</v>
      </c>
      <c r="H113" s="156"/>
      <c r="I113" s="156">
        <f t="shared" si="18"/>
        <v>413.4</v>
      </c>
      <c r="J113" s="156">
        <f t="shared" si="22"/>
        <v>430.6</v>
      </c>
      <c r="K113" s="156">
        <f t="shared" si="22"/>
        <v>447.8</v>
      </c>
    </row>
    <row r="114" spans="1:11" ht="24" x14ac:dyDescent="0.25">
      <c r="A114" s="4"/>
      <c r="B114" s="135" t="s">
        <v>55</v>
      </c>
      <c r="C114" s="4">
        <v>973</v>
      </c>
      <c r="D114" s="5">
        <v>1101</v>
      </c>
      <c r="E114" s="34">
        <v>5120200241</v>
      </c>
      <c r="F114" s="4">
        <v>200</v>
      </c>
      <c r="G114" s="6">
        <v>413.4</v>
      </c>
      <c r="H114" s="6"/>
      <c r="I114" s="6"/>
      <c r="J114" s="6">
        <v>430.6</v>
      </c>
      <c r="K114" s="6">
        <v>447.8</v>
      </c>
    </row>
    <row r="115" spans="1:11" x14ac:dyDescent="0.25">
      <c r="A115" s="196"/>
      <c r="B115" s="176" t="s">
        <v>159</v>
      </c>
      <c r="C115" s="175">
        <v>973</v>
      </c>
      <c r="D115" s="186">
        <v>1200</v>
      </c>
      <c r="E115" s="188"/>
      <c r="F115" s="175"/>
      <c r="G115" s="187">
        <f>G117</f>
        <v>2465.5</v>
      </c>
      <c r="H115" s="187"/>
      <c r="I115" s="187">
        <f t="shared" ref="I115:I118" si="23">G115+H115</f>
        <v>2465.5</v>
      </c>
      <c r="J115" s="187">
        <f>J117</f>
        <v>2568.1</v>
      </c>
      <c r="K115" s="187">
        <f>K117</f>
        <v>2670.5</v>
      </c>
    </row>
    <row r="116" spans="1:11" x14ac:dyDescent="0.25">
      <c r="A116" s="198"/>
      <c r="B116" s="177"/>
      <c r="C116" s="175"/>
      <c r="D116" s="186"/>
      <c r="E116" s="188"/>
      <c r="F116" s="175"/>
      <c r="G116" s="187"/>
      <c r="H116" s="187"/>
      <c r="I116" s="187">
        <f t="shared" si="23"/>
        <v>0</v>
      </c>
      <c r="J116" s="187"/>
      <c r="K116" s="187"/>
    </row>
    <row r="117" spans="1:11" x14ac:dyDescent="0.25">
      <c r="A117" s="157"/>
      <c r="B117" s="160" t="s">
        <v>128</v>
      </c>
      <c r="C117" s="157">
        <v>973</v>
      </c>
      <c r="D117" s="158">
        <v>1202</v>
      </c>
      <c r="E117" s="159"/>
      <c r="F117" s="157"/>
      <c r="G117" s="156">
        <f t="shared" ref="G117:K118" si="24">G118</f>
        <v>2465.5</v>
      </c>
      <c r="H117" s="156"/>
      <c r="I117" s="156">
        <f t="shared" si="23"/>
        <v>2465.5</v>
      </c>
      <c r="J117" s="156">
        <f t="shared" si="24"/>
        <v>2568.1</v>
      </c>
      <c r="K117" s="156">
        <f t="shared" si="24"/>
        <v>2670.5</v>
      </c>
    </row>
    <row r="118" spans="1:11" s="12" customFormat="1" ht="48" x14ac:dyDescent="0.25">
      <c r="A118" s="157"/>
      <c r="B118" s="160" t="s">
        <v>130</v>
      </c>
      <c r="C118" s="157">
        <v>973</v>
      </c>
      <c r="D118" s="158">
        <v>1202</v>
      </c>
      <c r="E118" s="155">
        <v>4570000251</v>
      </c>
      <c r="F118" s="157"/>
      <c r="G118" s="156">
        <f t="shared" si="24"/>
        <v>2465.5</v>
      </c>
      <c r="H118" s="156"/>
      <c r="I118" s="156">
        <f t="shared" si="23"/>
        <v>2465.5</v>
      </c>
      <c r="J118" s="156">
        <f t="shared" si="24"/>
        <v>2568.1</v>
      </c>
      <c r="K118" s="156">
        <f t="shared" si="24"/>
        <v>2670.5</v>
      </c>
    </row>
    <row r="119" spans="1:11" ht="24" x14ac:dyDescent="0.25">
      <c r="A119" s="4"/>
      <c r="B119" s="135" t="s">
        <v>55</v>
      </c>
      <c r="C119" s="4">
        <v>973</v>
      </c>
      <c r="D119" s="5" t="s">
        <v>166</v>
      </c>
      <c r="E119" s="34">
        <v>4570000251</v>
      </c>
      <c r="F119" s="4">
        <v>200</v>
      </c>
      <c r="G119" s="6">
        <v>2465.5</v>
      </c>
      <c r="H119" s="6"/>
      <c r="I119" s="6"/>
      <c r="J119" s="6">
        <v>2568.1</v>
      </c>
      <c r="K119" s="6">
        <v>2670.5</v>
      </c>
    </row>
    <row r="120" spans="1:11" x14ac:dyDescent="0.25">
      <c r="A120" s="151"/>
      <c r="B120" s="136" t="s">
        <v>177</v>
      </c>
      <c r="C120" s="159"/>
      <c r="D120" s="158"/>
      <c r="E120" s="159"/>
      <c r="F120" s="157"/>
      <c r="G120" s="156">
        <f>G115+G111+G96+G90+G71+G67+G53+G46+G42+G8</f>
        <v>170163</v>
      </c>
      <c r="H120" s="156">
        <f t="shared" ref="H120:K120" si="25">H115+H111+H96+H90+H71+H67+H53+H46+H42+H8</f>
        <v>0</v>
      </c>
      <c r="I120" s="156">
        <f t="shared" si="25"/>
        <v>170128</v>
      </c>
      <c r="J120" s="156">
        <f t="shared" si="25"/>
        <v>129761.70000000001</v>
      </c>
      <c r="K120" s="156">
        <f t="shared" si="25"/>
        <v>131948.4</v>
      </c>
    </row>
    <row r="121" spans="1:11" x14ac:dyDescent="0.25">
      <c r="A121" s="151"/>
      <c r="B121" s="136" t="s">
        <v>178</v>
      </c>
      <c r="C121" s="159"/>
      <c r="D121" s="158"/>
      <c r="E121" s="159"/>
      <c r="F121" s="157"/>
      <c r="G121" s="156">
        <v>0</v>
      </c>
      <c r="H121" s="156"/>
      <c r="I121" s="156"/>
      <c r="J121" s="156">
        <f>((132531.5-21738.8)*2.5)/100</f>
        <v>2769.8175000000001</v>
      </c>
      <c r="K121" s="156">
        <f>((137703.3-22606.3)*5)/100</f>
        <v>5754.8499999999985</v>
      </c>
    </row>
    <row r="122" spans="1:11" x14ac:dyDescent="0.25">
      <c r="A122" s="151"/>
      <c r="B122" s="136" t="s">
        <v>179</v>
      </c>
      <c r="C122" s="159"/>
      <c r="D122" s="158"/>
      <c r="E122" s="159"/>
      <c r="F122" s="157"/>
      <c r="G122" s="156">
        <f>G120+G121</f>
        <v>170163</v>
      </c>
      <c r="H122" s="156"/>
      <c r="I122" s="156" t="e">
        <f>#REF!+#REF!</f>
        <v>#REF!</v>
      </c>
      <c r="J122" s="13">
        <f>J121+J120</f>
        <v>132531.51750000002</v>
      </c>
      <c r="K122" s="13">
        <f>K121+K120</f>
        <v>137703.25</v>
      </c>
    </row>
    <row r="123" spans="1:11" x14ac:dyDescent="0.25">
      <c r="A123" s="152"/>
      <c r="B123" s="137"/>
      <c r="C123" s="15"/>
      <c r="D123" s="16"/>
      <c r="E123" s="15"/>
      <c r="F123" s="17"/>
      <c r="G123" s="18"/>
      <c r="H123" s="18"/>
      <c r="I123" s="18"/>
      <c r="J123" s="19"/>
      <c r="K123" s="19"/>
    </row>
  </sheetData>
  <mergeCells count="48">
    <mergeCell ref="K115:K116"/>
    <mergeCell ref="F115:F116"/>
    <mergeCell ref="G115:G116"/>
    <mergeCell ref="H115:H116"/>
    <mergeCell ref="I115:I116"/>
    <mergeCell ref="J115:J116"/>
    <mergeCell ref="A115:A116"/>
    <mergeCell ref="B115:B116"/>
    <mergeCell ref="C115:C116"/>
    <mergeCell ref="D115:D116"/>
    <mergeCell ref="E115:E116"/>
    <mergeCell ref="K24:K25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K104:K107"/>
    <mergeCell ref="B24:B25"/>
    <mergeCell ref="C24:C25"/>
    <mergeCell ref="D24:D25"/>
    <mergeCell ref="C1:K1"/>
    <mergeCell ref="A2:K2"/>
    <mergeCell ref="A3:K3"/>
    <mergeCell ref="G5:G7"/>
    <mergeCell ref="J5:K5"/>
    <mergeCell ref="K6:K7"/>
    <mergeCell ref="B5:B7"/>
    <mergeCell ref="C5:C7"/>
    <mergeCell ref="D5:D7"/>
    <mergeCell ref="E5:E7"/>
    <mergeCell ref="A5:A7"/>
    <mergeCell ref="A104:A107"/>
    <mergeCell ref="A24:A25"/>
    <mergeCell ref="J24:J25"/>
    <mergeCell ref="F5:F7"/>
    <mergeCell ref="H6:H7"/>
    <mergeCell ref="I6:I7"/>
    <mergeCell ref="J6:J7"/>
    <mergeCell ref="E24:E25"/>
    <mergeCell ref="F24:F25"/>
    <mergeCell ref="G24:G25"/>
    <mergeCell ref="H24:H25"/>
    <mergeCell ref="I24:I25"/>
  </mergeCells>
  <pageMargins left="0.78740157480314965" right="0.78740157480314965" top="0.39370078740157483" bottom="0.78740157480314965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tabSelected="1" view="pageBreakPreview" zoomScaleNormal="100" zoomScaleSheetLayoutView="100" workbookViewId="0">
      <selection activeCell="A3" sqref="A3:E3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05" t="s">
        <v>332</v>
      </c>
      <c r="C1" s="205"/>
      <c r="D1" s="206"/>
      <c r="E1" s="206"/>
    </row>
    <row r="2" spans="1:5" x14ac:dyDescent="0.2">
      <c r="A2" s="66"/>
    </row>
    <row r="3" spans="1:5" x14ac:dyDescent="0.2">
      <c r="A3" s="203"/>
      <c r="B3" s="203"/>
      <c r="C3" s="203"/>
      <c r="D3" s="204"/>
      <c r="E3" s="204"/>
    </row>
    <row r="4" spans="1:5" ht="47.25" customHeight="1" x14ac:dyDescent="0.2">
      <c r="A4" s="201" t="s">
        <v>333</v>
      </c>
      <c r="B4" s="201"/>
      <c r="C4" s="201"/>
      <c r="D4" s="202"/>
      <c r="E4" s="202"/>
    </row>
    <row r="5" spans="1:5" x14ac:dyDescent="0.2">
      <c r="A5" s="67"/>
      <c r="E5" s="81" t="s">
        <v>37</v>
      </c>
    </row>
    <row r="6" spans="1:5" ht="15" x14ac:dyDescent="0.2">
      <c r="A6" s="207" t="s">
        <v>150</v>
      </c>
      <c r="B6" s="207" t="s">
        <v>36</v>
      </c>
      <c r="C6" s="208" t="s">
        <v>216</v>
      </c>
      <c r="D6" s="210" t="s">
        <v>215</v>
      </c>
      <c r="E6" s="211"/>
    </row>
    <row r="7" spans="1:5" x14ac:dyDescent="0.2">
      <c r="A7" s="207"/>
      <c r="B7" s="207"/>
      <c r="C7" s="209"/>
      <c r="D7" s="77" t="s">
        <v>217</v>
      </c>
      <c r="E7" s="77" t="s">
        <v>218</v>
      </c>
    </row>
    <row r="8" spans="1:5" x14ac:dyDescent="0.2">
      <c r="A8" s="72" t="s">
        <v>151</v>
      </c>
      <c r="B8" s="72" t="s">
        <v>152</v>
      </c>
      <c r="C8" s="73">
        <v>0</v>
      </c>
      <c r="D8" s="73">
        <v>0</v>
      </c>
      <c r="E8" s="73">
        <v>0</v>
      </c>
    </row>
    <row r="9" spans="1:5" x14ac:dyDescent="0.2">
      <c r="A9" s="72" t="s">
        <v>153</v>
      </c>
      <c r="B9" s="72" t="s">
        <v>154</v>
      </c>
      <c r="C9" s="73">
        <v>0</v>
      </c>
      <c r="D9" s="73">
        <v>0</v>
      </c>
      <c r="E9" s="73">
        <v>0</v>
      </c>
    </row>
    <row r="10" spans="1:5" ht="24" x14ac:dyDescent="0.2">
      <c r="A10" s="72" t="s">
        <v>155</v>
      </c>
      <c r="B10" s="72" t="s">
        <v>156</v>
      </c>
      <c r="C10" s="74">
        <v>-170163</v>
      </c>
      <c r="D10" s="74">
        <v>-132531.5</v>
      </c>
      <c r="E10" s="74">
        <v>-137703.29999999999</v>
      </c>
    </row>
    <row r="11" spans="1:5" ht="24" x14ac:dyDescent="0.2">
      <c r="A11" s="72" t="s">
        <v>270</v>
      </c>
      <c r="B11" s="72" t="s">
        <v>157</v>
      </c>
      <c r="C11" s="74">
        <v>170163</v>
      </c>
      <c r="D11" s="74">
        <v>132531.5</v>
      </c>
      <c r="E11" s="74">
        <v>137703.29999999999</v>
      </c>
    </row>
    <row r="12" spans="1:5" x14ac:dyDescent="0.2">
      <c r="A12" s="72" t="s">
        <v>158</v>
      </c>
      <c r="B12" s="75"/>
      <c r="C12" s="76">
        <f>C10+C11</f>
        <v>0</v>
      </c>
      <c r="D12" s="76">
        <f t="shared" ref="D12:E12" si="0">D10+D11</f>
        <v>0</v>
      </c>
      <c r="E12" s="76">
        <f t="shared" si="0"/>
        <v>0</v>
      </c>
    </row>
    <row r="13" spans="1:5" x14ac:dyDescent="0.2">
      <c r="A13" s="69"/>
      <c r="B13" s="70"/>
      <c r="C13" s="71"/>
      <c r="D13" s="71"/>
      <c r="E13" s="71"/>
    </row>
    <row r="14" spans="1:5" x14ac:dyDescent="0.2">
      <c r="A14" s="68"/>
    </row>
  </sheetData>
  <mergeCells count="7">
    <mergeCell ref="A4:E4"/>
    <mergeCell ref="A3:E3"/>
    <mergeCell ref="B1:E1"/>
    <mergeCell ref="A6:A7"/>
    <mergeCell ref="B6:B7"/>
    <mergeCell ref="C6:C7"/>
    <mergeCell ref="D6:E6"/>
  </mergeCells>
  <pageMargins left="0.78740157480314965" right="0.78740157480314965" top="0.59055118110236227" bottom="0.78740157480314965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Normal="110" zoomScaleSheetLayoutView="100" workbookViewId="0">
      <selection activeCell="C2" sqref="C2"/>
    </sheetView>
  </sheetViews>
  <sheetFormatPr defaultRowHeight="12" x14ac:dyDescent="0.2"/>
  <cols>
    <col min="1" max="1" width="33.140625" style="83" customWidth="1"/>
    <col min="2" max="2" width="32.42578125" style="83" customWidth="1"/>
    <col min="3" max="3" width="16.28515625" style="82" customWidth="1"/>
    <col min="4" max="4" width="16.85546875" style="83" customWidth="1"/>
    <col min="5" max="5" width="14.7109375" style="83" customWidth="1"/>
    <col min="6" max="256" width="9.140625" style="83"/>
    <col min="257" max="257" width="29.42578125" style="83" customWidth="1"/>
    <col min="258" max="258" width="55.42578125" style="83" customWidth="1"/>
    <col min="259" max="259" width="16.28515625" style="83" customWidth="1"/>
    <col min="260" max="260" width="27.85546875" style="83" bestFit="1" customWidth="1"/>
    <col min="261" max="512" width="9.140625" style="83"/>
    <col min="513" max="513" width="29.42578125" style="83" customWidth="1"/>
    <col min="514" max="514" width="55.42578125" style="83" customWidth="1"/>
    <col min="515" max="515" width="16.28515625" style="83" customWidth="1"/>
    <col min="516" max="516" width="27.85546875" style="83" bestFit="1" customWidth="1"/>
    <col min="517" max="768" width="9.140625" style="83"/>
    <col min="769" max="769" width="29.42578125" style="83" customWidth="1"/>
    <col min="770" max="770" width="55.42578125" style="83" customWidth="1"/>
    <col min="771" max="771" width="16.28515625" style="83" customWidth="1"/>
    <col min="772" max="772" width="27.85546875" style="83" bestFit="1" customWidth="1"/>
    <col min="773" max="1024" width="9.140625" style="83"/>
    <col min="1025" max="1025" width="29.42578125" style="83" customWidth="1"/>
    <col min="1026" max="1026" width="55.42578125" style="83" customWidth="1"/>
    <col min="1027" max="1027" width="16.28515625" style="83" customWidth="1"/>
    <col min="1028" max="1028" width="27.85546875" style="83" bestFit="1" customWidth="1"/>
    <col min="1029" max="1280" width="9.140625" style="83"/>
    <col min="1281" max="1281" width="29.42578125" style="83" customWidth="1"/>
    <col min="1282" max="1282" width="55.42578125" style="83" customWidth="1"/>
    <col min="1283" max="1283" width="16.28515625" style="83" customWidth="1"/>
    <col min="1284" max="1284" width="27.85546875" style="83" bestFit="1" customWidth="1"/>
    <col min="1285" max="1536" width="9.140625" style="83"/>
    <col min="1537" max="1537" width="29.42578125" style="83" customWidth="1"/>
    <col min="1538" max="1538" width="55.42578125" style="83" customWidth="1"/>
    <col min="1539" max="1539" width="16.28515625" style="83" customWidth="1"/>
    <col min="1540" max="1540" width="27.85546875" style="83" bestFit="1" customWidth="1"/>
    <col min="1541" max="1792" width="9.140625" style="83"/>
    <col min="1793" max="1793" width="29.42578125" style="83" customWidth="1"/>
    <col min="1794" max="1794" width="55.42578125" style="83" customWidth="1"/>
    <col min="1795" max="1795" width="16.28515625" style="83" customWidth="1"/>
    <col min="1796" max="1796" width="27.85546875" style="83" bestFit="1" customWidth="1"/>
    <col min="1797" max="2048" width="9.140625" style="83"/>
    <col min="2049" max="2049" width="29.42578125" style="83" customWidth="1"/>
    <col min="2050" max="2050" width="55.42578125" style="83" customWidth="1"/>
    <col min="2051" max="2051" width="16.28515625" style="83" customWidth="1"/>
    <col min="2052" max="2052" width="27.85546875" style="83" bestFit="1" customWidth="1"/>
    <col min="2053" max="2304" width="9.140625" style="83"/>
    <col min="2305" max="2305" width="29.42578125" style="83" customWidth="1"/>
    <col min="2306" max="2306" width="55.42578125" style="83" customWidth="1"/>
    <col min="2307" max="2307" width="16.28515625" style="83" customWidth="1"/>
    <col min="2308" max="2308" width="27.85546875" style="83" bestFit="1" customWidth="1"/>
    <col min="2309" max="2560" width="9.140625" style="83"/>
    <col min="2561" max="2561" width="29.42578125" style="83" customWidth="1"/>
    <col min="2562" max="2562" width="55.42578125" style="83" customWidth="1"/>
    <col min="2563" max="2563" width="16.28515625" style="83" customWidth="1"/>
    <col min="2564" max="2564" width="27.85546875" style="83" bestFit="1" customWidth="1"/>
    <col min="2565" max="2816" width="9.140625" style="83"/>
    <col min="2817" max="2817" width="29.42578125" style="83" customWidth="1"/>
    <col min="2818" max="2818" width="55.42578125" style="83" customWidth="1"/>
    <col min="2819" max="2819" width="16.28515625" style="83" customWidth="1"/>
    <col min="2820" max="2820" width="27.85546875" style="83" bestFit="1" customWidth="1"/>
    <col min="2821" max="3072" width="9.140625" style="83"/>
    <col min="3073" max="3073" width="29.42578125" style="83" customWidth="1"/>
    <col min="3074" max="3074" width="55.42578125" style="83" customWidth="1"/>
    <col min="3075" max="3075" width="16.28515625" style="83" customWidth="1"/>
    <col min="3076" max="3076" width="27.85546875" style="83" bestFit="1" customWidth="1"/>
    <col min="3077" max="3328" width="9.140625" style="83"/>
    <col min="3329" max="3329" width="29.42578125" style="83" customWidth="1"/>
    <col min="3330" max="3330" width="55.42578125" style="83" customWidth="1"/>
    <col min="3331" max="3331" width="16.28515625" style="83" customWidth="1"/>
    <col min="3332" max="3332" width="27.85546875" style="83" bestFit="1" customWidth="1"/>
    <col min="3333" max="3584" width="9.140625" style="83"/>
    <col min="3585" max="3585" width="29.42578125" style="83" customWidth="1"/>
    <col min="3586" max="3586" width="55.42578125" style="83" customWidth="1"/>
    <col min="3587" max="3587" width="16.28515625" style="83" customWidth="1"/>
    <col min="3588" max="3588" width="27.85546875" style="83" bestFit="1" customWidth="1"/>
    <col min="3589" max="3840" width="9.140625" style="83"/>
    <col min="3841" max="3841" width="29.42578125" style="83" customWidth="1"/>
    <col min="3842" max="3842" width="55.42578125" style="83" customWidth="1"/>
    <col min="3843" max="3843" width="16.28515625" style="83" customWidth="1"/>
    <col min="3844" max="3844" width="27.85546875" style="83" bestFit="1" customWidth="1"/>
    <col min="3845" max="4096" width="9.140625" style="83"/>
    <col min="4097" max="4097" width="29.42578125" style="83" customWidth="1"/>
    <col min="4098" max="4098" width="55.42578125" style="83" customWidth="1"/>
    <col min="4099" max="4099" width="16.28515625" style="83" customWidth="1"/>
    <col min="4100" max="4100" width="27.85546875" style="83" bestFit="1" customWidth="1"/>
    <col min="4101" max="4352" width="9.140625" style="83"/>
    <col min="4353" max="4353" width="29.42578125" style="83" customWidth="1"/>
    <col min="4354" max="4354" width="55.42578125" style="83" customWidth="1"/>
    <col min="4355" max="4355" width="16.28515625" style="83" customWidth="1"/>
    <col min="4356" max="4356" width="27.85546875" style="83" bestFit="1" customWidth="1"/>
    <col min="4357" max="4608" width="9.140625" style="83"/>
    <col min="4609" max="4609" width="29.42578125" style="83" customWidth="1"/>
    <col min="4610" max="4610" width="55.42578125" style="83" customWidth="1"/>
    <col min="4611" max="4611" width="16.28515625" style="83" customWidth="1"/>
    <col min="4612" max="4612" width="27.85546875" style="83" bestFit="1" customWidth="1"/>
    <col min="4613" max="4864" width="9.140625" style="83"/>
    <col min="4865" max="4865" width="29.42578125" style="83" customWidth="1"/>
    <col min="4866" max="4866" width="55.42578125" style="83" customWidth="1"/>
    <col min="4867" max="4867" width="16.28515625" style="83" customWidth="1"/>
    <col min="4868" max="4868" width="27.85546875" style="83" bestFit="1" customWidth="1"/>
    <col min="4869" max="5120" width="9.140625" style="83"/>
    <col min="5121" max="5121" width="29.42578125" style="83" customWidth="1"/>
    <col min="5122" max="5122" width="55.42578125" style="83" customWidth="1"/>
    <col min="5123" max="5123" width="16.28515625" style="83" customWidth="1"/>
    <col min="5124" max="5124" width="27.85546875" style="83" bestFit="1" customWidth="1"/>
    <col min="5125" max="5376" width="9.140625" style="83"/>
    <col min="5377" max="5377" width="29.42578125" style="83" customWidth="1"/>
    <col min="5378" max="5378" width="55.42578125" style="83" customWidth="1"/>
    <col min="5379" max="5379" width="16.28515625" style="83" customWidth="1"/>
    <col min="5380" max="5380" width="27.85546875" style="83" bestFit="1" customWidth="1"/>
    <col min="5381" max="5632" width="9.140625" style="83"/>
    <col min="5633" max="5633" width="29.42578125" style="83" customWidth="1"/>
    <col min="5634" max="5634" width="55.42578125" style="83" customWidth="1"/>
    <col min="5635" max="5635" width="16.28515625" style="83" customWidth="1"/>
    <col min="5636" max="5636" width="27.85546875" style="83" bestFit="1" customWidth="1"/>
    <col min="5637" max="5888" width="9.140625" style="83"/>
    <col min="5889" max="5889" width="29.42578125" style="83" customWidth="1"/>
    <col min="5890" max="5890" width="55.42578125" style="83" customWidth="1"/>
    <col min="5891" max="5891" width="16.28515625" style="83" customWidth="1"/>
    <col min="5892" max="5892" width="27.85546875" style="83" bestFit="1" customWidth="1"/>
    <col min="5893" max="6144" width="9.140625" style="83"/>
    <col min="6145" max="6145" width="29.42578125" style="83" customWidth="1"/>
    <col min="6146" max="6146" width="55.42578125" style="83" customWidth="1"/>
    <col min="6147" max="6147" width="16.28515625" style="83" customWidth="1"/>
    <col min="6148" max="6148" width="27.85546875" style="83" bestFit="1" customWidth="1"/>
    <col min="6149" max="6400" width="9.140625" style="83"/>
    <col min="6401" max="6401" width="29.42578125" style="83" customWidth="1"/>
    <col min="6402" max="6402" width="55.42578125" style="83" customWidth="1"/>
    <col min="6403" max="6403" width="16.28515625" style="83" customWidth="1"/>
    <col min="6404" max="6404" width="27.85546875" style="83" bestFit="1" customWidth="1"/>
    <col min="6405" max="6656" width="9.140625" style="83"/>
    <col min="6657" max="6657" width="29.42578125" style="83" customWidth="1"/>
    <col min="6658" max="6658" width="55.42578125" style="83" customWidth="1"/>
    <col min="6659" max="6659" width="16.28515625" style="83" customWidth="1"/>
    <col min="6660" max="6660" width="27.85546875" style="83" bestFit="1" customWidth="1"/>
    <col min="6661" max="6912" width="9.140625" style="83"/>
    <col min="6913" max="6913" width="29.42578125" style="83" customWidth="1"/>
    <col min="6914" max="6914" width="55.42578125" style="83" customWidth="1"/>
    <col min="6915" max="6915" width="16.28515625" style="83" customWidth="1"/>
    <col min="6916" max="6916" width="27.85546875" style="83" bestFit="1" customWidth="1"/>
    <col min="6917" max="7168" width="9.140625" style="83"/>
    <col min="7169" max="7169" width="29.42578125" style="83" customWidth="1"/>
    <col min="7170" max="7170" width="55.42578125" style="83" customWidth="1"/>
    <col min="7171" max="7171" width="16.28515625" style="83" customWidth="1"/>
    <col min="7172" max="7172" width="27.85546875" style="83" bestFit="1" customWidth="1"/>
    <col min="7173" max="7424" width="9.140625" style="83"/>
    <col min="7425" max="7425" width="29.42578125" style="83" customWidth="1"/>
    <col min="7426" max="7426" width="55.42578125" style="83" customWidth="1"/>
    <col min="7427" max="7427" width="16.28515625" style="83" customWidth="1"/>
    <col min="7428" max="7428" width="27.85546875" style="83" bestFit="1" customWidth="1"/>
    <col min="7429" max="7680" width="9.140625" style="83"/>
    <col min="7681" max="7681" width="29.42578125" style="83" customWidth="1"/>
    <col min="7682" max="7682" width="55.42578125" style="83" customWidth="1"/>
    <col min="7683" max="7683" width="16.28515625" style="83" customWidth="1"/>
    <col min="7684" max="7684" width="27.85546875" style="83" bestFit="1" customWidth="1"/>
    <col min="7685" max="7936" width="9.140625" style="83"/>
    <col min="7937" max="7937" width="29.42578125" style="83" customWidth="1"/>
    <col min="7938" max="7938" width="55.42578125" style="83" customWidth="1"/>
    <col min="7939" max="7939" width="16.28515625" style="83" customWidth="1"/>
    <col min="7940" max="7940" width="27.85546875" style="83" bestFit="1" customWidth="1"/>
    <col min="7941" max="8192" width="9.140625" style="83"/>
    <col min="8193" max="8193" width="29.42578125" style="83" customWidth="1"/>
    <col min="8194" max="8194" width="55.42578125" style="83" customWidth="1"/>
    <col min="8195" max="8195" width="16.28515625" style="83" customWidth="1"/>
    <col min="8196" max="8196" width="27.85546875" style="83" bestFit="1" customWidth="1"/>
    <col min="8197" max="8448" width="9.140625" style="83"/>
    <col min="8449" max="8449" width="29.42578125" style="83" customWidth="1"/>
    <col min="8450" max="8450" width="55.42578125" style="83" customWidth="1"/>
    <col min="8451" max="8451" width="16.28515625" style="83" customWidth="1"/>
    <col min="8452" max="8452" width="27.85546875" style="83" bestFit="1" customWidth="1"/>
    <col min="8453" max="8704" width="9.140625" style="83"/>
    <col min="8705" max="8705" width="29.42578125" style="83" customWidth="1"/>
    <col min="8706" max="8706" width="55.42578125" style="83" customWidth="1"/>
    <col min="8707" max="8707" width="16.28515625" style="83" customWidth="1"/>
    <col min="8708" max="8708" width="27.85546875" style="83" bestFit="1" customWidth="1"/>
    <col min="8709" max="8960" width="9.140625" style="83"/>
    <col min="8961" max="8961" width="29.42578125" style="83" customWidth="1"/>
    <col min="8962" max="8962" width="55.42578125" style="83" customWidth="1"/>
    <col min="8963" max="8963" width="16.28515625" style="83" customWidth="1"/>
    <col min="8964" max="8964" width="27.85546875" style="83" bestFit="1" customWidth="1"/>
    <col min="8965" max="9216" width="9.140625" style="83"/>
    <col min="9217" max="9217" width="29.42578125" style="83" customWidth="1"/>
    <col min="9218" max="9218" width="55.42578125" style="83" customWidth="1"/>
    <col min="9219" max="9219" width="16.28515625" style="83" customWidth="1"/>
    <col min="9220" max="9220" width="27.85546875" style="83" bestFit="1" customWidth="1"/>
    <col min="9221" max="9472" width="9.140625" style="83"/>
    <col min="9473" max="9473" width="29.42578125" style="83" customWidth="1"/>
    <col min="9474" max="9474" width="55.42578125" style="83" customWidth="1"/>
    <col min="9475" max="9475" width="16.28515625" style="83" customWidth="1"/>
    <col min="9476" max="9476" width="27.85546875" style="83" bestFit="1" customWidth="1"/>
    <col min="9477" max="9728" width="9.140625" style="83"/>
    <col min="9729" max="9729" width="29.42578125" style="83" customWidth="1"/>
    <col min="9730" max="9730" width="55.42578125" style="83" customWidth="1"/>
    <col min="9731" max="9731" width="16.28515625" style="83" customWidth="1"/>
    <col min="9732" max="9732" width="27.85546875" style="83" bestFit="1" customWidth="1"/>
    <col min="9733" max="9984" width="9.140625" style="83"/>
    <col min="9985" max="9985" width="29.42578125" style="83" customWidth="1"/>
    <col min="9986" max="9986" width="55.42578125" style="83" customWidth="1"/>
    <col min="9987" max="9987" width="16.28515625" style="83" customWidth="1"/>
    <col min="9988" max="9988" width="27.85546875" style="83" bestFit="1" customWidth="1"/>
    <col min="9989" max="10240" width="9.140625" style="83"/>
    <col min="10241" max="10241" width="29.42578125" style="83" customWidth="1"/>
    <col min="10242" max="10242" width="55.42578125" style="83" customWidth="1"/>
    <col min="10243" max="10243" width="16.28515625" style="83" customWidth="1"/>
    <col min="10244" max="10244" width="27.85546875" style="83" bestFit="1" customWidth="1"/>
    <col min="10245" max="10496" width="9.140625" style="83"/>
    <col min="10497" max="10497" width="29.42578125" style="83" customWidth="1"/>
    <col min="10498" max="10498" width="55.42578125" style="83" customWidth="1"/>
    <col min="10499" max="10499" width="16.28515625" style="83" customWidth="1"/>
    <col min="10500" max="10500" width="27.85546875" style="83" bestFit="1" customWidth="1"/>
    <col min="10501" max="10752" width="9.140625" style="83"/>
    <col min="10753" max="10753" width="29.42578125" style="83" customWidth="1"/>
    <col min="10754" max="10754" width="55.42578125" style="83" customWidth="1"/>
    <col min="10755" max="10755" width="16.28515625" style="83" customWidth="1"/>
    <col min="10756" max="10756" width="27.85546875" style="83" bestFit="1" customWidth="1"/>
    <col min="10757" max="11008" width="9.140625" style="83"/>
    <col min="11009" max="11009" width="29.42578125" style="83" customWidth="1"/>
    <col min="11010" max="11010" width="55.42578125" style="83" customWidth="1"/>
    <col min="11011" max="11011" width="16.28515625" style="83" customWidth="1"/>
    <col min="11012" max="11012" width="27.85546875" style="83" bestFit="1" customWidth="1"/>
    <col min="11013" max="11264" width="9.140625" style="83"/>
    <col min="11265" max="11265" width="29.42578125" style="83" customWidth="1"/>
    <col min="11266" max="11266" width="55.42578125" style="83" customWidth="1"/>
    <col min="11267" max="11267" width="16.28515625" style="83" customWidth="1"/>
    <col min="11268" max="11268" width="27.85546875" style="83" bestFit="1" customWidth="1"/>
    <col min="11269" max="11520" width="9.140625" style="83"/>
    <col min="11521" max="11521" width="29.42578125" style="83" customWidth="1"/>
    <col min="11522" max="11522" width="55.42578125" style="83" customWidth="1"/>
    <col min="11523" max="11523" width="16.28515625" style="83" customWidth="1"/>
    <col min="11524" max="11524" width="27.85546875" style="83" bestFit="1" customWidth="1"/>
    <col min="11525" max="11776" width="9.140625" style="83"/>
    <col min="11777" max="11777" width="29.42578125" style="83" customWidth="1"/>
    <col min="11778" max="11778" width="55.42578125" style="83" customWidth="1"/>
    <col min="11779" max="11779" width="16.28515625" style="83" customWidth="1"/>
    <col min="11780" max="11780" width="27.85546875" style="83" bestFit="1" customWidth="1"/>
    <col min="11781" max="12032" width="9.140625" style="83"/>
    <col min="12033" max="12033" width="29.42578125" style="83" customWidth="1"/>
    <col min="12034" max="12034" width="55.42578125" style="83" customWidth="1"/>
    <col min="12035" max="12035" width="16.28515625" style="83" customWidth="1"/>
    <col min="12036" max="12036" width="27.85546875" style="83" bestFit="1" customWidth="1"/>
    <col min="12037" max="12288" width="9.140625" style="83"/>
    <col min="12289" max="12289" width="29.42578125" style="83" customWidth="1"/>
    <col min="12290" max="12290" width="55.42578125" style="83" customWidth="1"/>
    <col min="12291" max="12291" width="16.28515625" style="83" customWidth="1"/>
    <col min="12292" max="12292" width="27.85546875" style="83" bestFit="1" customWidth="1"/>
    <col min="12293" max="12544" width="9.140625" style="83"/>
    <col min="12545" max="12545" width="29.42578125" style="83" customWidth="1"/>
    <col min="12546" max="12546" width="55.42578125" style="83" customWidth="1"/>
    <col min="12547" max="12547" width="16.28515625" style="83" customWidth="1"/>
    <col min="12548" max="12548" width="27.85546875" style="83" bestFit="1" customWidth="1"/>
    <col min="12549" max="12800" width="9.140625" style="83"/>
    <col min="12801" max="12801" width="29.42578125" style="83" customWidth="1"/>
    <col min="12802" max="12802" width="55.42578125" style="83" customWidth="1"/>
    <col min="12803" max="12803" width="16.28515625" style="83" customWidth="1"/>
    <col min="12804" max="12804" width="27.85546875" style="83" bestFit="1" customWidth="1"/>
    <col min="12805" max="13056" width="9.140625" style="83"/>
    <col min="13057" max="13057" width="29.42578125" style="83" customWidth="1"/>
    <col min="13058" max="13058" width="55.42578125" style="83" customWidth="1"/>
    <col min="13059" max="13059" width="16.28515625" style="83" customWidth="1"/>
    <col min="13060" max="13060" width="27.85546875" style="83" bestFit="1" customWidth="1"/>
    <col min="13061" max="13312" width="9.140625" style="83"/>
    <col min="13313" max="13313" width="29.42578125" style="83" customWidth="1"/>
    <col min="13314" max="13314" width="55.42578125" style="83" customWidth="1"/>
    <col min="13315" max="13315" width="16.28515625" style="83" customWidth="1"/>
    <col min="13316" max="13316" width="27.85546875" style="83" bestFit="1" customWidth="1"/>
    <col min="13317" max="13568" width="9.140625" style="83"/>
    <col min="13569" max="13569" width="29.42578125" style="83" customWidth="1"/>
    <col min="13570" max="13570" width="55.42578125" style="83" customWidth="1"/>
    <col min="13571" max="13571" width="16.28515625" style="83" customWidth="1"/>
    <col min="13572" max="13572" width="27.85546875" style="83" bestFit="1" customWidth="1"/>
    <col min="13573" max="13824" width="9.140625" style="83"/>
    <col min="13825" max="13825" width="29.42578125" style="83" customWidth="1"/>
    <col min="13826" max="13826" width="55.42578125" style="83" customWidth="1"/>
    <col min="13827" max="13827" width="16.28515625" style="83" customWidth="1"/>
    <col min="13828" max="13828" width="27.85546875" style="83" bestFit="1" customWidth="1"/>
    <col min="13829" max="14080" width="9.140625" style="83"/>
    <col min="14081" max="14081" width="29.42578125" style="83" customWidth="1"/>
    <col min="14082" max="14082" width="55.42578125" style="83" customWidth="1"/>
    <col min="14083" max="14083" width="16.28515625" style="83" customWidth="1"/>
    <col min="14084" max="14084" width="27.85546875" style="83" bestFit="1" customWidth="1"/>
    <col min="14085" max="14336" width="9.140625" style="83"/>
    <col min="14337" max="14337" width="29.42578125" style="83" customWidth="1"/>
    <col min="14338" max="14338" width="55.42578125" style="83" customWidth="1"/>
    <col min="14339" max="14339" width="16.28515625" style="83" customWidth="1"/>
    <col min="14340" max="14340" width="27.85546875" style="83" bestFit="1" customWidth="1"/>
    <col min="14341" max="14592" width="9.140625" style="83"/>
    <col min="14593" max="14593" width="29.42578125" style="83" customWidth="1"/>
    <col min="14594" max="14594" width="55.42578125" style="83" customWidth="1"/>
    <col min="14595" max="14595" width="16.28515625" style="83" customWidth="1"/>
    <col min="14596" max="14596" width="27.85546875" style="83" bestFit="1" customWidth="1"/>
    <col min="14597" max="14848" width="9.140625" style="83"/>
    <col min="14849" max="14849" width="29.42578125" style="83" customWidth="1"/>
    <col min="14850" max="14850" width="55.42578125" style="83" customWidth="1"/>
    <col min="14851" max="14851" width="16.28515625" style="83" customWidth="1"/>
    <col min="14852" max="14852" width="27.85546875" style="83" bestFit="1" customWidth="1"/>
    <col min="14853" max="15104" width="9.140625" style="83"/>
    <col min="15105" max="15105" width="29.42578125" style="83" customWidth="1"/>
    <col min="15106" max="15106" width="55.42578125" style="83" customWidth="1"/>
    <col min="15107" max="15107" width="16.28515625" style="83" customWidth="1"/>
    <col min="15108" max="15108" width="27.85546875" style="83" bestFit="1" customWidth="1"/>
    <col min="15109" max="15360" width="9.140625" style="83"/>
    <col min="15361" max="15361" width="29.42578125" style="83" customWidth="1"/>
    <col min="15362" max="15362" width="55.42578125" style="83" customWidth="1"/>
    <col min="15363" max="15363" width="16.28515625" style="83" customWidth="1"/>
    <col min="15364" max="15364" width="27.85546875" style="83" bestFit="1" customWidth="1"/>
    <col min="15365" max="15616" width="9.140625" style="83"/>
    <col min="15617" max="15617" width="29.42578125" style="83" customWidth="1"/>
    <col min="15618" max="15618" width="55.42578125" style="83" customWidth="1"/>
    <col min="15619" max="15619" width="16.28515625" style="83" customWidth="1"/>
    <col min="15620" max="15620" width="27.85546875" style="83" bestFit="1" customWidth="1"/>
    <col min="15621" max="15872" width="9.140625" style="83"/>
    <col min="15873" max="15873" width="29.42578125" style="83" customWidth="1"/>
    <col min="15874" max="15874" width="55.42578125" style="83" customWidth="1"/>
    <col min="15875" max="15875" width="16.28515625" style="83" customWidth="1"/>
    <col min="15876" max="15876" width="27.85546875" style="83" bestFit="1" customWidth="1"/>
    <col min="15877" max="16128" width="9.140625" style="83"/>
    <col min="16129" max="16129" width="29.42578125" style="83" customWidth="1"/>
    <col min="16130" max="16130" width="55.42578125" style="83" customWidth="1"/>
    <col min="16131" max="16131" width="16.28515625" style="83" customWidth="1"/>
    <col min="16132" max="16132" width="27.85546875" style="83" bestFit="1" customWidth="1"/>
    <col min="16133" max="16384" width="9.140625" style="83"/>
  </cols>
  <sheetData>
    <row r="1" spans="1:5" ht="70.5" customHeight="1" x14ac:dyDescent="0.2">
      <c r="C1" s="212" t="s">
        <v>334</v>
      </c>
      <c r="D1" s="213"/>
      <c r="E1" s="213"/>
    </row>
    <row r="2" spans="1:5" ht="18.75" customHeight="1" x14ac:dyDescent="0.2">
      <c r="C2" s="129"/>
      <c r="D2" s="130"/>
      <c r="E2" s="130"/>
    </row>
    <row r="3" spans="1:5" ht="21.75" customHeight="1" x14ac:dyDescent="0.2">
      <c r="B3" s="105"/>
      <c r="C3" s="129"/>
      <c r="D3" s="130"/>
      <c r="E3" s="130"/>
    </row>
    <row r="4" spans="1:5" x14ac:dyDescent="0.2">
      <c r="A4" s="214" t="s">
        <v>341</v>
      </c>
      <c r="B4" s="214"/>
      <c r="C4" s="214"/>
      <c r="D4" s="215"/>
      <c r="E4" s="215"/>
    </row>
    <row r="5" spans="1:5" x14ac:dyDescent="0.2">
      <c r="A5" s="216"/>
      <c r="B5" s="216"/>
      <c r="C5" s="216"/>
      <c r="D5" s="215"/>
      <c r="E5" s="215"/>
    </row>
    <row r="6" spans="1:5" x14ac:dyDescent="0.2">
      <c r="A6" s="216"/>
      <c r="B6" s="216"/>
      <c r="C6" s="216"/>
      <c r="D6" s="215"/>
      <c r="E6" s="215"/>
    </row>
    <row r="7" spans="1:5" x14ac:dyDescent="0.2">
      <c r="A7" s="216"/>
      <c r="B7" s="216"/>
      <c r="C7" s="216"/>
      <c r="D7" s="215"/>
      <c r="E7" s="215"/>
    </row>
    <row r="8" spans="1:5" x14ac:dyDescent="0.2">
      <c r="A8" s="216"/>
      <c r="B8" s="216"/>
      <c r="C8" s="216"/>
      <c r="E8" s="81" t="s">
        <v>37</v>
      </c>
    </row>
    <row r="9" spans="1:5" x14ac:dyDescent="0.2">
      <c r="A9" s="217" t="s">
        <v>189</v>
      </c>
      <c r="B9" s="217" t="s">
        <v>190</v>
      </c>
      <c r="C9" s="217" t="s">
        <v>216</v>
      </c>
      <c r="D9" s="219" t="s">
        <v>215</v>
      </c>
      <c r="E9" s="219"/>
    </row>
    <row r="10" spans="1:5" x14ac:dyDescent="0.2">
      <c r="A10" s="221"/>
      <c r="B10" s="171"/>
      <c r="C10" s="220"/>
      <c r="D10" s="1" t="s">
        <v>217</v>
      </c>
      <c r="E10" s="1" t="s">
        <v>218</v>
      </c>
    </row>
    <row r="11" spans="1:5" ht="72" x14ac:dyDescent="0.2">
      <c r="A11" s="88" t="s">
        <v>271</v>
      </c>
      <c r="B11" s="89" t="s">
        <v>172</v>
      </c>
      <c r="C11" s="84">
        <v>929.7</v>
      </c>
      <c r="D11" s="90">
        <v>968.4</v>
      </c>
      <c r="E11" s="91">
        <v>1007</v>
      </c>
    </row>
    <row r="12" spans="1:5" ht="36" x14ac:dyDescent="0.2">
      <c r="A12" s="88" t="s">
        <v>272</v>
      </c>
      <c r="B12" s="85" t="s">
        <v>173</v>
      </c>
      <c r="C12" s="86">
        <v>646.4</v>
      </c>
      <c r="D12" s="92">
        <v>673.3</v>
      </c>
      <c r="E12" s="92">
        <v>700.2</v>
      </c>
    </row>
    <row r="13" spans="1:5" ht="75.75" customHeight="1" x14ac:dyDescent="0.2">
      <c r="A13" s="88" t="s">
        <v>273</v>
      </c>
      <c r="B13" s="85" t="s">
        <v>263</v>
      </c>
      <c r="C13" s="86">
        <v>11577.9</v>
      </c>
      <c r="D13" s="90">
        <v>12059.4</v>
      </c>
      <c r="E13" s="90">
        <v>12540.8</v>
      </c>
    </row>
    <row r="14" spans="1:5" x14ac:dyDescent="0.2">
      <c r="A14" s="217" t="s">
        <v>191</v>
      </c>
      <c r="B14" s="218"/>
      <c r="C14" s="93">
        <f>SUM(C11:C13)</f>
        <v>13154</v>
      </c>
      <c r="D14" s="93">
        <f t="shared" ref="D14:E14" si="0">SUM(D11:D13)</f>
        <v>13701.099999999999</v>
      </c>
      <c r="E14" s="93">
        <f t="shared" si="0"/>
        <v>14248</v>
      </c>
    </row>
  </sheetData>
  <mergeCells count="8">
    <mergeCell ref="C1:E1"/>
    <mergeCell ref="A4:E7"/>
    <mergeCell ref="A14:B14"/>
    <mergeCell ref="D9:E9"/>
    <mergeCell ref="C9:C10"/>
    <mergeCell ref="B9:B10"/>
    <mergeCell ref="A9:A10"/>
    <mergeCell ref="A8:C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23.7109375" style="24" customWidth="1"/>
    <col min="2" max="2" width="71.85546875" style="24" customWidth="1"/>
    <col min="3" max="256" width="9.140625" style="24"/>
    <col min="257" max="257" width="11.140625" style="24" customWidth="1"/>
    <col min="258" max="258" width="84.42578125" style="24" customWidth="1"/>
    <col min="259" max="512" width="9.140625" style="24"/>
    <col min="513" max="513" width="11.140625" style="24" customWidth="1"/>
    <col min="514" max="514" width="84.42578125" style="24" customWidth="1"/>
    <col min="515" max="768" width="9.140625" style="24"/>
    <col min="769" max="769" width="11.140625" style="24" customWidth="1"/>
    <col min="770" max="770" width="84.42578125" style="24" customWidth="1"/>
    <col min="771" max="1024" width="9.140625" style="24"/>
    <col min="1025" max="1025" width="11.140625" style="24" customWidth="1"/>
    <col min="1026" max="1026" width="84.42578125" style="24" customWidth="1"/>
    <col min="1027" max="1280" width="9.140625" style="24"/>
    <col min="1281" max="1281" width="11.140625" style="24" customWidth="1"/>
    <col min="1282" max="1282" width="84.42578125" style="24" customWidth="1"/>
    <col min="1283" max="1536" width="9.140625" style="24"/>
    <col min="1537" max="1537" width="11.140625" style="24" customWidth="1"/>
    <col min="1538" max="1538" width="84.42578125" style="24" customWidth="1"/>
    <col min="1539" max="1792" width="9.140625" style="24"/>
    <col min="1793" max="1793" width="11.140625" style="24" customWidth="1"/>
    <col min="1794" max="1794" width="84.42578125" style="24" customWidth="1"/>
    <col min="1795" max="2048" width="9.140625" style="24"/>
    <col min="2049" max="2049" width="11.140625" style="24" customWidth="1"/>
    <col min="2050" max="2050" width="84.42578125" style="24" customWidth="1"/>
    <col min="2051" max="2304" width="9.140625" style="24"/>
    <col min="2305" max="2305" width="11.140625" style="24" customWidth="1"/>
    <col min="2306" max="2306" width="84.42578125" style="24" customWidth="1"/>
    <col min="2307" max="2560" width="9.140625" style="24"/>
    <col min="2561" max="2561" width="11.140625" style="24" customWidth="1"/>
    <col min="2562" max="2562" width="84.42578125" style="24" customWidth="1"/>
    <col min="2563" max="2816" width="9.140625" style="24"/>
    <col min="2817" max="2817" width="11.140625" style="24" customWidth="1"/>
    <col min="2818" max="2818" width="84.42578125" style="24" customWidth="1"/>
    <col min="2819" max="3072" width="9.140625" style="24"/>
    <col min="3073" max="3073" width="11.140625" style="24" customWidth="1"/>
    <col min="3074" max="3074" width="84.42578125" style="24" customWidth="1"/>
    <col min="3075" max="3328" width="9.140625" style="24"/>
    <col min="3329" max="3329" width="11.140625" style="24" customWidth="1"/>
    <col min="3330" max="3330" width="84.42578125" style="24" customWidth="1"/>
    <col min="3331" max="3584" width="9.140625" style="24"/>
    <col min="3585" max="3585" width="11.140625" style="24" customWidth="1"/>
    <col min="3586" max="3586" width="84.42578125" style="24" customWidth="1"/>
    <col min="3587" max="3840" width="9.140625" style="24"/>
    <col min="3841" max="3841" width="11.140625" style="24" customWidth="1"/>
    <col min="3842" max="3842" width="84.42578125" style="24" customWidth="1"/>
    <col min="3843" max="4096" width="9.140625" style="24"/>
    <col min="4097" max="4097" width="11.140625" style="24" customWidth="1"/>
    <col min="4098" max="4098" width="84.42578125" style="24" customWidth="1"/>
    <col min="4099" max="4352" width="9.140625" style="24"/>
    <col min="4353" max="4353" width="11.140625" style="24" customWidth="1"/>
    <col min="4354" max="4354" width="84.42578125" style="24" customWidth="1"/>
    <col min="4355" max="4608" width="9.140625" style="24"/>
    <col min="4609" max="4609" width="11.140625" style="24" customWidth="1"/>
    <col min="4610" max="4610" width="84.42578125" style="24" customWidth="1"/>
    <col min="4611" max="4864" width="9.140625" style="24"/>
    <col min="4865" max="4865" width="11.140625" style="24" customWidth="1"/>
    <col min="4866" max="4866" width="84.42578125" style="24" customWidth="1"/>
    <col min="4867" max="5120" width="9.140625" style="24"/>
    <col min="5121" max="5121" width="11.140625" style="24" customWidth="1"/>
    <col min="5122" max="5122" width="84.42578125" style="24" customWidth="1"/>
    <col min="5123" max="5376" width="9.140625" style="24"/>
    <col min="5377" max="5377" width="11.140625" style="24" customWidth="1"/>
    <col min="5378" max="5378" width="84.42578125" style="24" customWidth="1"/>
    <col min="5379" max="5632" width="9.140625" style="24"/>
    <col min="5633" max="5633" width="11.140625" style="24" customWidth="1"/>
    <col min="5634" max="5634" width="84.42578125" style="24" customWidth="1"/>
    <col min="5635" max="5888" width="9.140625" style="24"/>
    <col min="5889" max="5889" width="11.140625" style="24" customWidth="1"/>
    <col min="5890" max="5890" width="84.42578125" style="24" customWidth="1"/>
    <col min="5891" max="6144" width="9.140625" style="24"/>
    <col min="6145" max="6145" width="11.140625" style="24" customWidth="1"/>
    <col min="6146" max="6146" width="84.42578125" style="24" customWidth="1"/>
    <col min="6147" max="6400" width="9.140625" style="24"/>
    <col min="6401" max="6401" width="11.140625" style="24" customWidth="1"/>
    <col min="6402" max="6402" width="84.42578125" style="24" customWidth="1"/>
    <col min="6403" max="6656" width="9.140625" style="24"/>
    <col min="6657" max="6657" width="11.140625" style="24" customWidth="1"/>
    <col min="6658" max="6658" width="84.42578125" style="24" customWidth="1"/>
    <col min="6659" max="6912" width="9.140625" style="24"/>
    <col min="6913" max="6913" width="11.140625" style="24" customWidth="1"/>
    <col min="6914" max="6914" width="84.42578125" style="24" customWidth="1"/>
    <col min="6915" max="7168" width="9.140625" style="24"/>
    <col min="7169" max="7169" width="11.140625" style="24" customWidth="1"/>
    <col min="7170" max="7170" width="84.42578125" style="24" customWidth="1"/>
    <col min="7171" max="7424" width="9.140625" style="24"/>
    <col min="7425" max="7425" width="11.140625" style="24" customWidth="1"/>
    <col min="7426" max="7426" width="84.42578125" style="24" customWidth="1"/>
    <col min="7427" max="7680" width="9.140625" style="24"/>
    <col min="7681" max="7681" width="11.140625" style="24" customWidth="1"/>
    <col min="7682" max="7682" width="84.42578125" style="24" customWidth="1"/>
    <col min="7683" max="7936" width="9.140625" style="24"/>
    <col min="7937" max="7937" width="11.140625" style="24" customWidth="1"/>
    <col min="7938" max="7938" width="84.42578125" style="24" customWidth="1"/>
    <col min="7939" max="8192" width="9.140625" style="24"/>
    <col min="8193" max="8193" width="11.140625" style="24" customWidth="1"/>
    <col min="8194" max="8194" width="84.42578125" style="24" customWidth="1"/>
    <col min="8195" max="8448" width="9.140625" style="24"/>
    <col min="8449" max="8449" width="11.140625" style="24" customWidth="1"/>
    <col min="8450" max="8450" width="84.42578125" style="24" customWidth="1"/>
    <col min="8451" max="8704" width="9.140625" style="24"/>
    <col min="8705" max="8705" width="11.140625" style="24" customWidth="1"/>
    <col min="8706" max="8706" width="84.42578125" style="24" customWidth="1"/>
    <col min="8707" max="8960" width="9.140625" style="24"/>
    <col min="8961" max="8961" width="11.140625" style="24" customWidth="1"/>
    <col min="8962" max="8962" width="84.42578125" style="24" customWidth="1"/>
    <col min="8963" max="9216" width="9.140625" style="24"/>
    <col min="9217" max="9217" width="11.140625" style="24" customWidth="1"/>
    <col min="9218" max="9218" width="84.42578125" style="24" customWidth="1"/>
    <col min="9219" max="9472" width="9.140625" style="24"/>
    <col min="9473" max="9473" width="11.140625" style="24" customWidth="1"/>
    <col min="9474" max="9474" width="84.42578125" style="24" customWidth="1"/>
    <col min="9475" max="9728" width="9.140625" style="24"/>
    <col min="9729" max="9729" width="11.140625" style="24" customWidth="1"/>
    <col min="9730" max="9730" width="84.42578125" style="24" customWidth="1"/>
    <col min="9731" max="9984" width="9.140625" style="24"/>
    <col min="9985" max="9985" width="11.140625" style="24" customWidth="1"/>
    <col min="9986" max="9986" width="84.42578125" style="24" customWidth="1"/>
    <col min="9987" max="10240" width="9.140625" style="24"/>
    <col min="10241" max="10241" width="11.140625" style="24" customWidth="1"/>
    <col min="10242" max="10242" width="84.42578125" style="24" customWidth="1"/>
    <col min="10243" max="10496" width="9.140625" style="24"/>
    <col min="10497" max="10497" width="11.140625" style="24" customWidth="1"/>
    <col min="10498" max="10498" width="84.42578125" style="24" customWidth="1"/>
    <col min="10499" max="10752" width="9.140625" style="24"/>
    <col min="10753" max="10753" width="11.140625" style="24" customWidth="1"/>
    <col min="10754" max="10754" width="84.42578125" style="24" customWidth="1"/>
    <col min="10755" max="11008" width="9.140625" style="24"/>
    <col min="11009" max="11009" width="11.140625" style="24" customWidth="1"/>
    <col min="11010" max="11010" width="84.42578125" style="24" customWidth="1"/>
    <col min="11011" max="11264" width="9.140625" style="24"/>
    <col min="11265" max="11265" width="11.140625" style="24" customWidth="1"/>
    <col min="11266" max="11266" width="84.42578125" style="24" customWidth="1"/>
    <col min="11267" max="11520" width="9.140625" style="24"/>
    <col min="11521" max="11521" width="11.140625" style="24" customWidth="1"/>
    <col min="11522" max="11522" width="84.42578125" style="24" customWidth="1"/>
    <col min="11523" max="11776" width="9.140625" style="24"/>
    <col min="11777" max="11777" width="11.140625" style="24" customWidth="1"/>
    <col min="11778" max="11778" width="84.42578125" style="24" customWidth="1"/>
    <col min="11779" max="12032" width="9.140625" style="24"/>
    <col min="12033" max="12033" width="11.140625" style="24" customWidth="1"/>
    <col min="12034" max="12034" width="84.42578125" style="24" customWidth="1"/>
    <col min="12035" max="12288" width="9.140625" style="24"/>
    <col min="12289" max="12289" width="11.140625" style="24" customWidth="1"/>
    <col min="12290" max="12290" width="84.42578125" style="24" customWidth="1"/>
    <col min="12291" max="12544" width="9.140625" style="24"/>
    <col min="12545" max="12545" width="11.140625" style="24" customWidth="1"/>
    <col min="12546" max="12546" width="84.42578125" style="24" customWidth="1"/>
    <col min="12547" max="12800" width="9.140625" style="24"/>
    <col min="12801" max="12801" width="11.140625" style="24" customWidth="1"/>
    <col min="12802" max="12802" width="84.42578125" style="24" customWidth="1"/>
    <col min="12803" max="13056" width="9.140625" style="24"/>
    <col min="13057" max="13057" width="11.140625" style="24" customWidth="1"/>
    <col min="13058" max="13058" width="84.42578125" style="24" customWidth="1"/>
    <col min="13059" max="13312" width="9.140625" style="24"/>
    <col min="13313" max="13313" width="11.140625" style="24" customWidth="1"/>
    <col min="13314" max="13314" width="84.42578125" style="24" customWidth="1"/>
    <col min="13315" max="13568" width="9.140625" style="24"/>
    <col min="13569" max="13569" width="11.140625" style="24" customWidth="1"/>
    <col min="13570" max="13570" width="84.42578125" style="24" customWidth="1"/>
    <col min="13571" max="13824" width="9.140625" style="24"/>
    <col min="13825" max="13825" width="11.140625" style="24" customWidth="1"/>
    <col min="13826" max="13826" width="84.42578125" style="24" customWidth="1"/>
    <col min="13827" max="14080" width="9.140625" style="24"/>
    <col min="14081" max="14081" width="11.140625" style="24" customWidth="1"/>
    <col min="14082" max="14082" width="84.42578125" style="24" customWidth="1"/>
    <col min="14083" max="14336" width="9.140625" style="24"/>
    <col min="14337" max="14337" width="11.140625" style="24" customWidth="1"/>
    <col min="14338" max="14338" width="84.42578125" style="24" customWidth="1"/>
    <col min="14339" max="14592" width="9.140625" style="24"/>
    <col min="14593" max="14593" width="11.140625" style="24" customWidth="1"/>
    <col min="14594" max="14594" width="84.42578125" style="24" customWidth="1"/>
    <col min="14595" max="14848" width="9.140625" style="24"/>
    <col min="14849" max="14849" width="11.140625" style="24" customWidth="1"/>
    <col min="14850" max="14850" width="84.42578125" style="24" customWidth="1"/>
    <col min="14851" max="15104" width="9.140625" style="24"/>
    <col min="15105" max="15105" width="11.140625" style="24" customWidth="1"/>
    <col min="15106" max="15106" width="84.42578125" style="24" customWidth="1"/>
    <col min="15107" max="15360" width="9.140625" style="24"/>
    <col min="15361" max="15361" width="11.140625" style="24" customWidth="1"/>
    <col min="15362" max="15362" width="84.42578125" style="24" customWidth="1"/>
    <col min="15363" max="15616" width="9.140625" style="24"/>
    <col min="15617" max="15617" width="11.140625" style="24" customWidth="1"/>
    <col min="15618" max="15618" width="84.42578125" style="24" customWidth="1"/>
    <col min="15619" max="15872" width="9.140625" style="24"/>
    <col min="15873" max="15873" width="11.140625" style="24" customWidth="1"/>
    <col min="15874" max="15874" width="84.42578125" style="24" customWidth="1"/>
    <col min="15875" max="16128" width="9.140625" style="24"/>
    <col min="16129" max="16129" width="11.140625" style="24" customWidth="1"/>
    <col min="16130" max="16130" width="84.42578125" style="24" customWidth="1"/>
    <col min="16131" max="16384" width="9.140625" style="24"/>
  </cols>
  <sheetData>
    <row r="1" spans="1:3" ht="48" x14ac:dyDescent="0.25">
      <c r="A1" s="27"/>
      <c r="B1" s="131" t="s">
        <v>358</v>
      </c>
      <c r="C1" s="28"/>
    </row>
    <row r="2" spans="1:3" x14ac:dyDescent="0.25">
      <c r="A2" s="29"/>
      <c r="B2" s="30"/>
      <c r="C2" s="31"/>
    </row>
    <row r="3" spans="1:3" x14ac:dyDescent="0.25">
      <c r="A3" s="25"/>
      <c r="B3" s="32"/>
      <c r="C3" s="33"/>
    </row>
    <row r="4" spans="1:3" x14ac:dyDescent="0.25">
      <c r="A4" s="223"/>
      <c r="B4" s="223"/>
    </row>
    <row r="5" spans="1:3" x14ac:dyDescent="0.25">
      <c r="A5" s="224"/>
      <c r="B5" s="224"/>
    </row>
    <row r="6" spans="1:3" x14ac:dyDescent="0.25">
      <c r="A6" s="225" t="s">
        <v>342</v>
      </c>
      <c r="B6" s="225"/>
    </row>
    <row r="7" spans="1:3" x14ac:dyDescent="0.25">
      <c r="A7" s="225" t="s">
        <v>195</v>
      </c>
      <c r="B7" s="225"/>
    </row>
    <row r="8" spans="1:3" x14ac:dyDescent="0.25">
      <c r="A8" s="225" t="s">
        <v>198</v>
      </c>
      <c r="B8" s="225"/>
    </row>
    <row r="9" spans="1:3" x14ac:dyDescent="0.25">
      <c r="A9" s="222" t="s">
        <v>335</v>
      </c>
      <c r="B9" s="222"/>
    </row>
    <row r="10" spans="1:3" x14ac:dyDescent="0.25">
      <c r="A10" s="87" t="s">
        <v>36</v>
      </c>
      <c r="B10" s="87" t="s">
        <v>194</v>
      </c>
    </row>
    <row r="11" spans="1:3" x14ac:dyDescent="0.25">
      <c r="A11" s="87">
        <v>1</v>
      </c>
      <c r="B11" s="87">
        <v>2</v>
      </c>
    </row>
    <row r="12" spans="1:3" ht="24" x14ac:dyDescent="0.25">
      <c r="A12" s="35">
        <v>887</v>
      </c>
      <c r="B12" s="94" t="s">
        <v>197</v>
      </c>
    </row>
    <row r="13" spans="1:3" ht="24" x14ac:dyDescent="0.25">
      <c r="A13" s="35">
        <v>973</v>
      </c>
      <c r="B13" s="94" t="s">
        <v>196</v>
      </c>
    </row>
    <row r="14" spans="1:3" x14ac:dyDescent="0.25">
      <c r="A14" s="26"/>
    </row>
  </sheetData>
  <mergeCells count="6">
    <mergeCell ref="A9:B9"/>
    <mergeCell ref="A4:B4"/>
    <mergeCell ref="A5:B5"/>
    <mergeCell ref="A6:B6"/>
    <mergeCell ref="A7:B7"/>
    <mergeCell ref="A8:B8"/>
  </mergeCells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0"/>
  <sheetViews>
    <sheetView view="pageBreakPreview" zoomScaleNormal="100" zoomScaleSheetLayoutView="100" workbookViewId="0">
      <selection activeCell="A5" sqref="A5:A7"/>
    </sheetView>
  </sheetViews>
  <sheetFormatPr defaultRowHeight="15" x14ac:dyDescent="0.25"/>
  <cols>
    <col min="1" max="1" width="55.85546875" style="133" customWidth="1"/>
    <col min="2" max="2" width="8.42578125" style="2" hidden="1" customWidth="1"/>
    <col min="3" max="3" width="7.85546875" style="2" customWidth="1"/>
    <col min="4" max="4" width="13" style="2" customWidth="1"/>
    <col min="5" max="6" width="13" style="2" hidden="1" customWidth="1"/>
    <col min="7" max="8" width="13" style="2" customWidth="1"/>
    <col min="9" max="9" width="9.140625" style="2" hidden="1" customWidth="1"/>
    <col min="10" max="10" width="0" style="2" hidden="1" customWidth="1"/>
    <col min="11" max="16384" width="9.140625" style="2"/>
  </cols>
  <sheetData>
    <row r="1" spans="1:8" ht="78.75" customHeight="1" x14ac:dyDescent="0.25">
      <c r="B1" s="178" t="s">
        <v>336</v>
      </c>
      <c r="C1" s="178"/>
      <c r="D1" s="178"/>
      <c r="E1" s="178"/>
      <c r="F1" s="178"/>
      <c r="G1" s="179"/>
      <c r="H1" s="179"/>
    </row>
    <row r="2" spans="1:8" x14ac:dyDescent="0.25">
      <c r="A2" s="184"/>
      <c r="B2" s="184"/>
      <c r="C2" s="184"/>
      <c r="D2" s="184"/>
      <c r="E2" s="184"/>
      <c r="F2" s="184"/>
      <c r="G2" s="185"/>
      <c r="H2" s="185"/>
    </row>
    <row r="3" spans="1:8" ht="39" customHeight="1" x14ac:dyDescent="0.25">
      <c r="A3" s="226" t="s">
        <v>343</v>
      </c>
      <c r="B3" s="226"/>
      <c r="C3" s="226"/>
      <c r="D3" s="226"/>
      <c r="E3" s="226"/>
      <c r="F3" s="226"/>
      <c r="G3" s="227"/>
      <c r="H3" s="227"/>
    </row>
    <row r="4" spans="1:8" ht="39" customHeight="1" x14ac:dyDescent="0.25">
      <c r="A4" s="134"/>
      <c r="B4" s="78"/>
      <c r="C4" s="78"/>
      <c r="D4" s="78"/>
      <c r="E4" s="101"/>
      <c r="F4" s="101"/>
      <c r="G4" s="79"/>
      <c r="H4" s="80" t="s">
        <v>37</v>
      </c>
    </row>
    <row r="5" spans="1:8" ht="30" customHeight="1" x14ac:dyDescent="0.25">
      <c r="A5" s="192" t="s">
        <v>32</v>
      </c>
      <c r="B5" s="192" t="s">
        <v>33</v>
      </c>
      <c r="C5" s="192" t="s">
        <v>34</v>
      </c>
      <c r="D5" s="192" t="s">
        <v>216</v>
      </c>
      <c r="E5" s="64"/>
      <c r="F5" s="64"/>
      <c r="G5" s="237" t="s">
        <v>215</v>
      </c>
      <c r="H5" s="238"/>
    </row>
    <row r="6" spans="1:8" ht="15" customHeight="1" x14ac:dyDescent="0.25">
      <c r="A6" s="228"/>
      <c r="B6" s="230"/>
      <c r="C6" s="230"/>
      <c r="D6" s="230"/>
      <c r="E6" s="189" t="s">
        <v>186</v>
      </c>
      <c r="F6" s="189" t="s">
        <v>187</v>
      </c>
      <c r="G6" s="189" t="s">
        <v>217</v>
      </c>
      <c r="H6" s="189" t="s">
        <v>218</v>
      </c>
    </row>
    <row r="7" spans="1:8" ht="48" customHeight="1" x14ac:dyDescent="0.25">
      <c r="A7" s="229"/>
      <c r="B7" s="231"/>
      <c r="C7" s="231"/>
      <c r="D7" s="231"/>
      <c r="E7" s="189"/>
      <c r="F7" s="189"/>
      <c r="G7" s="189" t="s">
        <v>37</v>
      </c>
      <c r="H7" s="189" t="s">
        <v>37</v>
      </c>
    </row>
    <row r="8" spans="1:8" hidden="1" x14ac:dyDescent="0.25">
      <c r="A8" s="148" t="s">
        <v>38</v>
      </c>
      <c r="B8" s="100"/>
      <c r="C8" s="99"/>
      <c r="D8" s="98" t="e">
        <f>#REF!+#REF!+#REF!+#REF!+#REF!+#REF!+#REF!+#REF!+#REF!+#REF!</f>
        <v>#REF!</v>
      </c>
      <c r="E8" s="98"/>
      <c r="F8" s="98" t="e">
        <f t="shared" ref="F8:F11" si="0">D8+E8</f>
        <v>#REF!</v>
      </c>
      <c r="G8" s="98" t="e">
        <f>#REF!+#REF!+#REF!+#REF!+#REF!+#REF!+#REF!+#REF!+#REF!+#REF!</f>
        <v>#REF!</v>
      </c>
      <c r="H8" s="98" t="e">
        <f>#REF!+#REF!+#REF!+#REF!+#REF!+#REF!+#REF!+#REF!+#REF!+#REF!</f>
        <v>#REF!</v>
      </c>
    </row>
    <row r="9" spans="1:8" ht="24" x14ac:dyDescent="0.25">
      <c r="A9" s="135" t="s">
        <v>42</v>
      </c>
      <c r="B9" s="4">
        <v>887</v>
      </c>
      <c r="C9" s="5" t="s">
        <v>134</v>
      </c>
      <c r="D9" s="6">
        <v>1860.5</v>
      </c>
      <c r="E9" s="6"/>
      <c r="F9" s="6">
        <f t="shared" si="0"/>
        <v>1860.5</v>
      </c>
      <c r="G9" s="6">
        <v>1937.8</v>
      </c>
      <c r="H9" s="6">
        <v>2015.2</v>
      </c>
    </row>
    <row r="10" spans="1:8" ht="36" x14ac:dyDescent="0.25">
      <c r="A10" s="135" t="s">
        <v>46</v>
      </c>
      <c r="B10" s="4">
        <v>887</v>
      </c>
      <c r="C10" s="5" t="s">
        <v>135</v>
      </c>
      <c r="D10" s="6">
        <v>9144.1</v>
      </c>
      <c r="E10" s="6"/>
      <c r="F10" s="6">
        <f t="shared" si="0"/>
        <v>9144.1</v>
      </c>
      <c r="G10" s="6">
        <v>9523.7999999999993</v>
      </c>
      <c r="H10" s="6">
        <v>9903.5</v>
      </c>
    </row>
    <row r="11" spans="1:8" ht="36" x14ac:dyDescent="0.25">
      <c r="A11" s="135" t="s">
        <v>356</v>
      </c>
      <c r="B11" s="4">
        <v>973</v>
      </c>
      <c r="C11" s="5" t="s">
        <v>137</v>
      </c>
      <c r="D11" s="6">
        <v>27197.3</v>
      </c>
      <c r="E11" s="6"/>
      <c r="F11" s="6">
        <f t="shared" si="0"/>
        <v>27197.3</v>
      </c>
      <c r="G11" s="6">
        <v>28149</v>
      </c>
      <c r="H11" s="6">
        <v>29169.4</v>
      </c>
    </row>
    <row r="12" spans="1:8" x14ac:dyDescent="0.25">
      <c r="A12" s="135" t="s">
        <v>75</v>
      </c>
      <c r="B12" s="4">
        <v>973</v>
      </c>
      <c r="C12" s="5" t="s">
        <v>138</v>
      </c>
      <c r="D12" s="6">
        <v>200</v>
      </c>
      <c r="E12" s="6"/>
      <c r="F12" s="6">
        <f t="shared" ref="F12:F19" si="1">D12+E12</f>
        <v>200</v>
      </c>
      <c r="G12" s="6">
        <v>200</v>
      </c>
      <c r="H12" s="6">
        <v>200</v>
      </c>
    </row>
    <row r="13" spans="1:8" x14ac:dyDescent="0.25">
      <c r="A13" s="135" t="s">
        <v>58</v>
      </c>
      <c r="B13" s="4">
        <v>887</v>
      </c>
      <c r="C13" s="5" t="s">
        <v>136</v>
      </c>
      <c r="D13" s="6">
        <f>120+9.2+135.2</f>
        <v>264.39999999999998</v>
      </c>
      <c r="E13" s="6"/>
      <c r="F13" s="6">
        <f>D13+E13</f>
        <v>264.39999999999998</v>
      </c>
      <c r="G13" s="6">
        <f>132+9.6+140.8</f>
        <v>282.39999999999998</v>
      </c>
      <c r="H13" s="6">
        <f>132+10+146.3</f>
        <v>288.3</v>
      </c>
    </row>
    <row r="14" spans="1:8" ht="24" x14ac:dyDescent="0.25">
      <c r="A14" s="135" t="s">
        <v>170</v>
      </c>
      <c r="B14" s="4">
        <v>973</v>
      </c>
      <c r="C14" s="5" t="s">
        <v>165</v>
      </c>
      <c r="D14" s="6">
        <v>75</v>
      </c>
      <c r="E14" s="6"/>
      <c r="F14" s="6">
        <f t="shared" si="1"/>
        <v>75</v>
      </c>
      <c r="G14" s="6">
        <v>78.099999999999994</v>
      </c>
      <c r="H14" s="6">
        <v>81.2</v>
      </c>
    </row>
    <row r="15" spans="1:8" x14ac:dyDescent="0.25">
      <c r="A15" s="135" t="s">
        <v>84</v>
      </c>
      <c r="B15" s="4">
        <v>973</v>
      </c>
      <c r="C15" s="5" t="s">
        <v>141</v>
      </c>
      <c r="D15" s="6">
        <v>425.4</v>
      </c>
      <c r="E15" s="6"/>
      <c r="F15" s="6">
        <f t="shared" si="1"/>
        <v>425.4</v>
      </c>
      <c r="G15" s="6">
        <v>443.1</v>
      </c>
      <c r="H15" s="6">
        <v>460.8</v>
      </c>
    </row>
    <row r="16" spans="1:8" s="12" customFormat="1" ht="18" customHeight="1" x14ac:dyDescent="0.25">
      <c r="A16" s="135" t="s">
        <v>256</v>
      </c>
      <c r="B16" s="4">
        <v>973</v>
      </c>
      <c r="C16" s="5" t="s">
        <v>253</v>
      </c>
      <c r="D16" s="6">
        <v>5</v>
      </c>
      <c r="E16" s="6" t="e">
        <f>#REF!</f>
        <v>#REF!</v>
      </c>
      <c r="F16" s="6" t="e">
        <f>#REF!</f>
        <v>#REF!</v>
      </c>
      <c r="G16" s="6">
        <v>5.2</v>
      </c>
      <c r="H16" s="6">
        <v>5.4</v>
      </c>
    </row>
    <row r="17" spans="1:8" x14ac:dyDescent="0.25">
      <c r="A17" s="135" t="s">
        <v>89</v>
      </c>
      <c r="B17" s="4">
        <v>973</v>
      </c>
      <c r="C17" s="5" t="s">
        <v>143</v>
      </c>
      <c r="D17" s="6">
        <v>96491.5</v>
      </c>
      <c r="E17" s="6"/>
      <c r="F17" s="6">
        <f t="shared" si="1"/>
        <v>96491.5</v>
      </c>
      <c r="G17" s="6">
        <v>53207.4</v>
      </c>
      <c r="H17" s="6">
        <v>52455.9</v>
      </c>
    </row>
    <row r="18" spans="1:8" x14ac:dyDescent="0.25">
      <c r="A18" s="135" t="s">
        <v>224</v>
      </c>
      <c r="B18" s="4">
        <v>973</v>
      </c>
      <c r="C18" s="5" t="s">
        <v>223</v>
      </c>
      <c r="D18" s="6">
        <v>30</v>
      </c>
      <c r="E18" s="6" t="e">
        <f>#REF!</f>
        <v>#REF!</v>
      </c>
      <c r="F18" s="6" t="e">
        <f>#REF!</f>
        <v>#REF!</v>
      </c>
      <c r="G18" s="6">
        <v>31.2</v>
      </c>
      <c r="H18" s="6">
        <v>32.5</v>
      </c>
    </row>
    <row r="19" spans="1:8" ht="24" x14ac:dyDescent="0.25">
      <c r="A19" s="135" t="s">
        <v>99</v>
      </c>
      <c r="B19" s="4">
        <v>973</v>
      </c>
      <c r="C19" s="5" t="s">
        <v>145</v>
      </c>
      <c r="D19" s="6">
        <v>180.8</v>
      </c>
      <c r="E19" s="6"/>
      <c r="F19" s="6">
        <f t="shared" si="1"/>
        <v>180.8</v>
      </c>
      <c r="G19" s="6">
        <v>188.3</v>
      </c>
      <c r="H19" s="6">
        <v>195.8</v>
      </c>
    </row>
    <row r="20" spans="1:8" x14ac:dyDescent="0.25">
      <c r="A20" s="135" t="s">
        <v>102</v>
      </c>
      <c r="B20" s="4">
        <v>973</v>
      </c>
      <c r="C20" s="5" t="s">
        <v>146</v>
      </c>
      <c r="D20" s="6">
        <v>1415</v>
      </c>
      <c r="E20" s="6" t="e">
        <f>#REF!+#REF!+#REF!+#REF!+#REF!+#REF!+#REF!</f>
        <v>#REF!</v>
      </c>
      <c r="F20" s="6" t="e">
        <f>#REF!+#REF!+#REF!+#REF!+#REF!+#REF!+#REF!</f>
        <v>#REF!</v>
      </c>
      <c r="G20" s="6">
        <v>1473.6</v>
      </c>
      <c r="H20" s="6">
        <v>1532.5</v>
      </c>
    </row>
    <row r="21" spans="1:8" x14ac:dyDescent="0.25">
      <c r="A21" s="135" t="s">
        <v>107</v>
      </c>
      <c r="B21" s="4">
        <v>973</v>
      </c>
      <c r="C21" s="5" t="s">
        <v>148</v>
      </c>
      <c r="D21" s="6">
        <v>11454.4</v>
      </c>
      <c r="E21" s="6"/>
      <c r="F21" s="6">
        <f t="shared" ref="F21:F25" si="2">D21+E21</f>
        <v>11454.4</v>
      </c>
      <c r="G21" s="6">
        <v>11930.9</v>
      </c>
      <c r="H21" s="6">
        <v>12406.9</v>
      </c>
    </row>
    <row r="22" spans="1:8" x14ac:dyDescent="0.25">
      <c r="A22" s="135" t="s">
        <v>114</v>
      </c>
      <c r="B22" s="4">
        <v>973</v>
      </c>
      <c r="C22" s="5">
        <v>1001</v>
      </c>
      <c r="D22" s="6">
        <v>929.7</v>
      </c>
      <c r="E22" s="6"/>
      <c r="F22" s="6">
        <f t="shared" si="2"/>
        <v>929.7</v>
      </c>
      <c r="G22" s="6">
        <v>968.4</v>
      </c>
      <c r="H22" s="6">
        <v>1007</v>
      </c>
    </row>
    <row r="23" spans="1:8" x14ac:dyDescent="0.25">
      <c r="A23" s="135" t="s">
        <v>118</v>
      </c>
      <c r="B23" s="4">
        <v>973</v>
      </c>
      <c r="C23" s="5">
        <v>1003</v>
      </c>
      <c r="D23" s="6">
        <v>646.4</v>
      </c>
      <c r="E23" s="6"/>
      <c r="F23" s="6">
        <f t="shared" si="2"/>
        <v>646.4</v>
      </c>
      <c r="G23" s="6">
        <v>673.3</v>
      </c>
      <c r="H23" s="6">
        <v>700.2</v>
      </c>
    </row>
    <row r="24" spans="1:8" x14ac:dyDescent="0.25">
      <c r="A24" s="135" t="s">
        <v>119</v>
      </c>
      <c r="B24" s="4">
        <v>973</v>
      </c>
      <c r="C24" s="5">
        <v>1004</v>
      </c>
      <c r="D24" s="6">
        <v>16964.599999999999</v>
      </c>
      <c r="E24" s="6"/>
      <c r="F24" s="6">
        <f t="shared" si="2"/>
        <v>16964.599999999999</v>
      </c>
      <c r="G24" s="6">
        <v>17670.5</v>
      </c>
      <c r="H24" s="6">
        <v>18375.5</v>
      </c>
    </row>
    <row r="25" spans="1:8" x14ac:dyDescent="0.25">
      <c r="A25" s="135" t="s">
        <v>124</v>
      </c>
      <c r="B25" s="4">
        <v>973</v>
      </c>
      <c r="C25" s="5">
        <v>1101</v>
      </c>
      <c r="D25" s="6">
        <v>413.4</v>
      </c>
      <c r="E25" s="6"/>
      <c r="F25" s="6">
        <f t="shared" si="2"/>
        <v>413.4</v>
      </c>
      <c r="G25" s="6">
        <v>430.6</v>
      </c>
      <c r="H25" s="6">
        <v>447.8</v>
      </c>
    </row>
    <row r="26" spans="1:8" x14ac:dyDescent="0.25">
      <c r="A26" s="135" t="s">
        <v>128</v>
      </c>
      <c r="B26" s="4">
        <v>973</v>
      </c>
      <c r="C26" s="5">
        <v>1202</v>
      </c>
      <c r="D26" s="6">
        <v>2465.5</v>
      </c>
      <c r="E26" s="6"/>
      <c r="F26" s="6">
        <f t="shared" ref="F26" si="3">D26+E26</f>
        <v>2465.5</v>
      </c>
      <c r="G26" s="6">
        <v>2568.1</v>
      </c>
      <c r="H26" s="6">
        <v>2670.5</v>
      </c>
    </row>
    <row r="27" spans="1:8" x14ac:dyDescent="0.25">
      <c r="A27" s="232" t="s">
        <v>177</v>
      </c>
      <c r="B27" s="233"/>
      <c r="C27" s="234"/>
      <c r="D27" s="98">
        <f>D26+D25+D24+D23+D22+D21+D20+D19+D18+D17+D16+D15+D14+D13+D12+D11+D10+D9</f>
        <v>170163</v>
      </c>
      <c r="E27" s="98" t="e">
        <f t="shared" ref="E27:H27" si="4">E26+E25+E24+E23+E22+E21+E20+E19+E18+E17+E16+E15+E14+E13+E12+E11+E10+E9</f>
        <v>#REF!</v>
      </c>
      <c r="F27" s="98" t="e">
        <f t="shared" si="4"/>
        <v>#REF!</v>
      </c>
      <c r="G27" s="98">
        <f t="shared" si="4"/>
        <v>129761.70000000001</v>
      </c>
      <c r="H27" s="98">
        <f t="shared" si="4"/>
        <v>131948.40000000002</v>
      </c>
    </row>
    <row r="28" spans="1:8" x14ac:dyDescent="0.25">
      <c r="A28" s="232" t="s">
        <v>178</v>
      </c>
      <c r="B28" s="235"/>
      <c r="C28" s="236"/>
      <c r="D28" s="98">
        <v>0</v>
      </c>
      <c r="E28" s="98"/>
      <c r="F28" s="98"/>
      <c r="G28" s="98">
        <f>((132531.5-21738.8)*2.5)/100</f>
        <v>2769.8175000000001</v>
      </c>
      <c r="H28" s="98">
        <f>((137703.3-22606.3)*5)/100</f>
        <v>5754.8499999999985</v>
      </c>
    </row>
    <row r="29" spans="1:8" x14ac:dyDescent="0.25">
      <c r="A29" s="232" t="s">
        <v>179</v>
      </c>
      <c r="B29" s="235"/>
      <c r="C29" s="236"/>
      <c r="D29" s="98">
        <f>D27+D28</f>
        <v>170163</v>
      </c>
      <c r="E29" s="98"/>
      <c r="F29" s="98" t="e">
        <f>#REF!+#REF!</f>
        <v>#REF!</v>
      </c>
      <c r="G29" s="13">
        <f>G28+G27</f>
        <v>132531.51750000002</v>
      </c>
      <c r="H29" s="13">
        <f>H28+H27</f>
        <v>137703.25000000003</v>
      </c>
    </row>
    <row r="30" spans="1:8" x14ac:dyDescent="0.25">
      <c r="A30" s="137"/>
      <c r="B30" s="15"/>
      <c r="C30" s="16"/>
      <c r="D30" s="18"/>
      <c r="E30" s="18"/>
      <c r="F30" s="18"/>
      <c r="G30" s="19"/>
      <c r="H30" s="19"/>
    </row>
  </sheetData>
  <mergeCells count="15">
    <mergeCell ref="A27:C27"/>
    <mergeCell ref="A28:C28"/>
    <mergeCell ref="A29:C29"/>
    <mergeCell ref="G5:H5"/>
    <mergeCell ref="E6:E7"/>
    <mergeCell ref="F6:F7"/>
    <mergeCell ref="G6:G7"/>
    <mergeCell ref="H6:H7"/>
    <mergeCell ref="B1:H1"/>
    <mergeCell ref="A2:H2"/>
    <mergeCell ref="A3:H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6"/>
  <sheetViews>
    <sheetView view="pageBreakPreview" zoomScale="110" zoomScaleNormal="100" zoomScaleSheetLayoutView="110" workbookViewId="0">
      <selection activeCell="A4" sqref="A4:E16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39" t="s">
        <v>337</v>
      </c>
      <c r="C1" s="239"/>
      <c r="D1" s="240"/>
      <c r="E1" s="240"/>
    </row>
    <row r="2" spans="1:5" x14ac:dyDescent="0.2">
      <c r="A2" s="66"/>
    </row>
    <row r="3" spans="1:5" x14ac:dyDescent="0.2">
      <c r="A3" s="203" t="s">
        <v>274</v>
      </c>
      <c r="B3" s="203"/>
      <c r="C3" s="203"/>
      <c r="D3" s="204"/>
      <c r="E3" s="204"/>
    </row>
    <row r="4" spans="1:5" ht="47.25" customHeight="1" x14ac:dyDescent="0.2">
      <c r="A4" s="203" t="s">
        <v>338</v>
      </c>
      <c r="B4" s="203"/>
      <c r="C4" s="203"/>
      <c r="D4" s="204"/>
      <c r="E4" s="204"/>
    </row>
    <row r="5" spans="1:5" ht="47.25" customHeight="1" x14ac:dyDescent="0.2">
      <c r="A5" s="102"/>
      <c r="B5" s="102"/>
      <c r="C5" s="102"/>
      <c r="D5" s="103"/>
      <c r="E5" s="109" t="s">
        <v>37</v>
      </c>
    </row>
    <row r="6" spans="1:5" ht="15" x14ac:dyDescent="0.2">
      <c r="A6" s="241" t="s">
        <v>150</v>
      </c>
      <c r="B6" s="242"/>
      <c r="C6" s="208" t="s">
        <v>216</v>
      </c>
      <c r="D6" s="210" t="s">
        <v>215</v>
      </c>
      <c r="E6" s="211"/>
    </row>
    <row r="7" spans="1:5" x14ac:dyDescent="0.2">
      <c r="A7" s="243"/>
      <c r="B7" s="244"/>
      <c r="C7" s="209"/>
      <c r="D7" s="104" t="s">
        <v>217</v>
      </c>
      <c r="E7" s="104" t="s">
        <v>218</v>
      </c>
    </row>
    <row r="8" spans="1:5" ht="15" x14ac:dyDescent="0.2">
      <c r="A8" s="245" t="s">
        <v>275</v>
      </c>
      <c r="B8" s="246"/>
      <c r="C8" s="110">
        <v>127412.9</v>
      </c>
      <c r="D8" s="110">
        <v>132531.4</v>
      </c>
      <c r="E8" s="110">
        <v>137703.1</v>
      </c>
    </row>
    <row r="9" spans="1:5" ht="15" x14ac:dyDescent="0.2">
      <c r="A9" s="249" t="s">
        <v>276</v>
      </c>
      <c r="B9" s="250"/>
      <c r="C9" s="111">
        <v>2058</v>
      </c>
      <c r="D9" s="111">
        <v>2143.6</v>
      </c>
      <c r="E9" s="111">
        <v>2229.1</v>
      </c>
    </row>
    <row r="10" spans="1:5" ht="15" x14ac:dyDescent="0.2">
      <c r="A10" s="249" t="s">
        <v>277</v>
      </c>
      <c r="B10" s="250"/>
      <c r="C10" s="92">
        <v>125354.9</v>
      </c>
      <c r="D10" s="92">
        <v>130387.8</v>
      </c>
      <c r="E10" s="92">
        <v>135474</v>
      </c>
    </row>
    <row r="11" spans="1:5" ht="15" x14ac:dyDescent="0.2">
      <c r="A11" s="245" t="s">
        <v>278</v>
      </c>
      <c r="B11" s="246"/>
      <c r="C11" s="108">
        <v>127412.9</v>
      </c>
      <c r="D11" s="108">
        <v>132531.4</v>
      </c>
      <c r="E11" s="108">
        <v>137703.1</v>
      </c>
    </row>
    <row r="12" spans="1:5" ht="15" x14ac:dyDescent="0.2">
      <c r="A12" s="249" t="s">
        <v>279</v>
      </c>
      <c r="B12" s="250"/>
      <c r="C12" s="112">
        <v>70341.100000000006</v>
      </c>
      <c r="D12" s="112">
        <v>73267.7</v>
      </c>
      <c r="E12" s="112">
        <v>76191.7</v>
      </c>
    </row>
    <row r="13" spans="1:5" ht="15" x14ac:dyDescent="0.2">
      <c r="A13" s="249" t="s">
        <v>280</v>
      </c>
      <c r="B13" s="250"/>
      <c r="C13" s="112">
        <f>C11-C12</f>
        <v>57071.799999999988</v>
      </c>
      <c r="D13" s="112">
        <f t="shared" ref="D13:E13" si="0">D11-D12</f>
        <v>59263.7</v>
      </c>
      <c r="E13" s="112">
        <f t="shared" si="0"/>
        <v>61511.400000000009</v>
      </c>
    </row>
    <row r="14" spans="1:5" ht="15" x14ac:dyDescent="0.2">
      <c r="A14" s="245" t="s">
        <v>281</v>
      </c>
      <c r="B14" s="246"/>
      <c r="C14" s="113">
        <v>0</v>
      </c>
      <c r="D14" s="113">
        <v>0</v>
      </c>
      <c r="E14" s="113">
        <v>0</v>
      </c>
    </row>
    <row r="15" spans="1:5" ht="15" x14ac:dyDescent="0.2">
      <c r="A15" s="245" t="s">
        <v>282</v>
      </c>
      <c r="B15" s="246"/>
      <c r="C15" s="113">
        <v>0</v>
      </c>
      <c r="D15" s="113">
        <v>0</v>
      </c>
      <c r="E15" s="113">
        <v>0</v>
      </c>
    </row>
    <row r="16" spans="1:5" ht="15" x14ac:dyDescent="0.2">
      <c r="A16" s="247" t="s">
        <v>283</v>
      </c>
      <c r="B16" s="248"/>
      <c r="C16" s="113">
        <v>0</v>
      </c>
      <c r="D16" s="113">
        <v>0</v>
      </c>
      <c r="E16" s="113">
        <v>0</v>
      </c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B1:E1"/>
    <mergeCell ref="A3:E3"/>
    <mergeCell ref="A4:E4"/>
    <mergeCell ref="C6:C7"/>
    <mergeCell ref="D6:E6"/>
    <mergeCell ref="A6:B7"/>
  </mergeCells>
  <pageMargins left="0.59055118110236227" right="0.5118110236220472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9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10.42578125" style="115" customWidth="1"/>
    <col min="2" max="2" width="68" style="61" customWidth="1"/>
    <col min="3" max="3" width="22.140625" style="22" customWidth="1"/>
    <col min="4" max="4" width="17.28515625" style="22" customWidth="1"/>
    <col min="5" max="5" width="31" style="22" customWidth="1"/>
    <col min="6" max="6" width="14" style="22" customWidth="1"/>
    <col min="7" max="7" width="11.85546875" style="22" customWidth="1"/>
    <col min="8" max="8" width="12.5703125" style="22" customWidth="1"/>
    <col min="9" max="9" width="11.28515625" style="22" customWidth="1"/>
    <col min="10" max="12" width="12.140625" style="22" customWidth="1"/>
    <col min="13" max="16384" width="9.140625" style="22"/>
  </cols>
  <sheetData>
    <row r="1" spans="1:14" ht="67.5" customHeight="1" x14ac:dyDescent="0.25">
      <c r="B1" s="39"/>
      <c r="C1" s="251" t="s">
        <v>337</v>
      </c>
      <c r="D1" s="251"/>
      <c r="E1" s="251"/>
      <c r="F1" s="251"/>
      <c r="G1" s="251"/>
      <c r="H1" s="251"/>
      <c r="I1" s="251"/>
      <c r="J1" s="252"/>
      <c r="K1" s="252"/>
      <c r="L1" s="252"/>
    </row>
    <row r="2" spans="1:14" x14ac:dyDescent="0.25">
      <c r="B2" s="165" t="s">
        <v>274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N2" s="40"/>
    </row>
    <row r="3" spans="1:14" ht="25.5" customHeight="1" x14ac:dyDescent="0.25">
      <c r="A3" s="165" t="s">
        <v>339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4" x14ac:dyDescent="0.25">
      <c r="B4" s="41"/>
      <c r="L4" s="23" t="s">
        <v>37</v>
      </c>
    </row>
    <row r="5" spans="1:14" ht="42" customHeight="1" x14ac:dyDescent="0.25">
      <c r="A5" s="256" t="s">
        <v>284</v>
      </c>
      <c r="B5" s="258" t="s">
        <v>285</v>
      </c>
      <c r="C5" s="219" t="s">
        <v>292</v>
      </c>
      <c r="D5" s="172" t="s">
        <v>296</v>
      </c>
      <c r="E5" s="172" t="s">
        <v>286</v>
      </c>
      <c r="F5" s="172" t="s">
        <v>297</v>
      </c>
      <c r="G5" s="260" t="s">
        <v>293</v>
      </c>
      <c r="H5" s="260"/>
      <c r="I5" s="260"/>
      <c r="J5" s="257" t="s">
        <v>287</v>
      </c>
      <c r="K5" s="257"/>
      <c r="L5" s="257"/>
    </row>
    <row r="6" spans="1:14" s="21" customFormat="1" ht="70.5" customHeight="1" x14ac:dyDescent="0.25">
      <c r="A6" s="174"/>
      <c r="B6" s="169"/>
      <c r="C6" s="259"/>
      <c r="D6" s="217"/>
      <c r="E6" s="217"/>
      <c r="F6" s="217"/>
      <c r="G6" s="114" t="s">
        <v>287</v>
      </c>
      <c r="H6" s="114" t="s">
        <v>294</v>
      </c>
      <c r="I6" s="114" t="s">
        <v>295</v>
      </c>
      <c r="J6" s="119" t="s">
        <v>216</v>
      </c>
      <c r="K6" s="96" t="s">
        <v>217</v>
      </c>
      <c r="L6" s="96" t="s">
        <v>218</v>
      </c>
    </row>
    <row r="7" spans="1:14" x14ac:dyDescent="0.25">
      <c r="A7" s="116" t="s">
        <v>288</v>
      </c>
      <c r="B7" s="42" t="s">
        <v>2</v>
      </c>
      <c r="C7" s="95" t="s">
        <v>3</v>
      </c>
      <c r="D7" s="95"/>
      <c r="E7" s="95"/>
      <c r="F7" s="95"/>
      <c r="G7" s="121">
        <f>G8+G11+G16+G20</f>
        <v>1937.1</v>
      </c>
      <c r="H7" s="121">
        <f>H8+H11+H16+H20</f>
        <v>1342.1</v>
      </c>
      <c r="I7" s="121">
        <f>H7*100/G7</f>
        <v>69.283981209023807</v>
      </c>
      <c r="J7" s="121">
        <f>J8+J11+J16</f>
        <v>2058</v>
      </c>
      <c r="K7" s="121">
        <f t="shared" ref="K7:L7" si="0">K8+K11+K16</f>
        <v>2143.6</v>
      </c>
      <c r="L7" s="121">
        <f t="shared" si="0"/>
        <v>2229.1</v>
      </c>
    </row>
    <row r="8" spans="1:14" x14ac:dyDescent="0.25">
      <c r="A8" s="118" t="s">
        <v>43</v>
      </c>
      <c r="B8" s="42" t="s">
        <v>4</v>
      </c>
      <c r="C8" s="95" t="s">
        <v>5</v>
      </c>
      <c r="D8" s="95"/>
      <c r="E8" s="95"/>
      <c r="F8" s="95"/>
      <c r="G8" s="121">
        <f t="shared" ref="G8:I9" si="1">G9</f>
        <v>1937.1</v>
      </c>
      <c r="H8" s="121">
        <f t="shared" si="1"/>
        <v>1320.1</v>
      </c>
      <c r="I8" s="121">
        <f t="shared" si="1"/>
        <v>68.148262867172576</v>
      </c>
      <c r="J8" s="121">
        <f t="shared" ref="J8:L9" si="2">J9</f>
        <v>2033</v>
      </c>
      <c r="K8" s="122">
        <f t="shared" si="2"/>
        <v>2117.6</v>
      </c>
      <c r="L8" s="122">
        <f t="shared" si="2"/>
        <v>2202</v>
      </c>
    </row>
    <row r="9" spans="1:14" x14ac:dyDescent="0.25">
      <c r="A9" s="117" t="s">
        <v>44</v>
      </c>
      <c r="B9" s="42" t="s">
        <v>6</v>
      </c>
      <c r="C9" s="95" t="s">
        <v>7</v>
      </c>
      <c r="D9" s="95"/>
      <c r="E9" s="95"/>
      <c r="F9" s="95"/>
      <c r="G9" s="121">
        <f t="shared" si="1"/>
        <v>1937.1</v>
      </c>
      <c r="H9" s="121">
        <f t="shared" si="1"/>
        <v>1320.1</v>
      </c>
      <c r="I9" s="121">
        <f t="shared" si="1"/>
        <v>68.148262867172576</v>
      </c>
      <c r="J9" s="121">
        <f t="shared" si="2"/>
        <v>2033</v>
      </c>
      <c r="K9" s="122">
        <f t="shared" si="2"/>
        <v>2117.6</v>
      </c>
      <c r="L9" s="122">
        <f t="shared" si="2"/>
        <v>2202</v>
      </c>
    </row>
    <row r="10" spans="1:14" ht="80.25" customHeight="1" x14ac:dyDescent="0.25">
      <c r="A10" s="117" t="s">
        <v>299</v>
      </c>
      <c r="B10" s="62" t="s">
        <v>214</v>
      </c>
      <c r="C10" s="37" t="s">
        <v>8</v>
      </c>
      <c r="D10" s="37" t="s">
        <v>289</v>
      </c>
      <c r="E10" s="120" t="s">
        <v>308</v>
      </c>
      <c r="F10" s="125">
        <v>3.0000000000000001E-3</v>
      </c>
      <c r="G10" s="107">
        <v>1937.1</v>
      </c>
      <c r="H10" s="107">
        <v>1320.1</v>
      </c>
      <c r="I10" s="107">
        <f>H10*100/G10</f>
        <v>68.148262867172576</v>
      </c>
      <c r="J10" s="107">
        <v>2033</v>
      </c>
      <c r="K10" s="107">
        <v>2117.6</v>
      </c>
      <c r="L10" s="107">
        <v>2202</v>
      </c>
    </row>
    <row r="11" spans="1:14" ht="24" x14ac:dyDescent="0.25">
      <c r="A11" s="118" t="s">
        <v>63</v>
      </c>
      <c r="B11" s="42" t="s">
        <v>9</v>
      </c>
      <c r="C11" s="95" t="s">
        <v>206</v>
      </c>
      <c r="D11" s="95"/>
      <c r="E11" s="95"/>
      <c r="F11" s="95"/>
      <c r="G11" s="123">
        <f t="shared" ref="G11:I12" si="3">G12</f>
        <v>0</v>
      </c>
      <c r="H11" s="123">
        <f t="shared" si="3"/>
        <v>3</v>
      </c>
      <c r="I11" s="123">
        <f t="shared" si="3"/>
        <v>100</v>
      </c>
      <c r="J11" s="123">
        <f t="shared" ref="J11:L12" si="4">J12</f>
        <v>0</v>
      </c>
      <c r="K11" s="123">
        <f t="shared" si="4"/>
        <v>0</v>
      </c>
      <c r="L11" s="123">
        <f t="shared" si="4"/>
        <v>0</v>
      </c>
    </row>
    <row r="12" spans="1:14" x14ac:dyDescent="0.25">
      <c r="A12" s="118" t="s">
        <v>65</v>
      </c>
      <c r="B12" s="42" t="s">
        <v>10</v>
      </c>
      <c r="C12" s="95" t="s">
        <v>205</v>
      </c>
      <c r="D12" s="95"/>
      <c r="E12" s="95"/>
      <c r="F12" s="95"/>
      <c r="G12" s="123">
        <f t="shared" si="3"/>
        <v>0</v>
      </c>
      <c r="H12" s="123">
        <f t="shared" si="3"/>
        <v>3</v>
      </c>
      <c r="I12" s="123">
        <f t="shared" si="3"/>
        <v>100</v>
      </c>
      <c r="J12" s="123">
        <f t="shared" si="4"/>
        <v>0</v>
      </c>
      <c r="K12" s="122">
        <f t="shared" si="4"/>
        <v>0</v>
      </c>
      <c r="L12" s="122">
        <f t="shared" si="4"/>
        <v>0</v>
      </c>
    </row>
    <row r="13" spans="1:14" ht="28.5" customHeight="1" x14ac:dyDescent="0.25">
      <c r="A13" s="118" t="s">
        <v>300</v>
      </c>
      <c r="B13" s="42" t="s">
        <v>11</v>
      </c>
      <c r="C13" s="95" t="s">
        <v>204</v>
      </c>
      <c r="D13" s="95"/>
      <c r="E13" s="95"/>
      <c r="F13" s="95"/>
      <c r="G13" s="123">
        <f t="shared" ref="G13:I13" si="5">G14+G15</f>
        <v>0</v>
      </c>
      <c r="H13" s="123">
        <f t="shared" si="5"/>
        <v>3</v>
      </c>
      <c r="I13" s="123">
        <f t="shared" si="5"/>
        <v>100</v>
      </c>
      <c r="J13" s="123">
        <f>J14+J15</f>
        <v>0</v>
      </c>
      <c r="K13" s="123">
        <f>K14+K15</f>
        <v>0</v>
      </c>
      <c r="L13" s="123">
        <f>L14+L15</f>
        <v>0</v>
      </c>
    </row>
    <row r="14" spans="1:14" ht="43.5" customHeight="1" x14ac:dyDescent="0.25">
      <c r="A14" s="118" t="s">
        <v>301</v>
      </c>
      <c r="B14" s="36" t="s">
        <v>12</v>
      </c>
      <c r="C14" s="37" t="s">
        <v>13</v>
      </c>
      <c r="D14" s="37" t="s">
        <v>291</v>
      </c>
      <c r="E14" s="37"/>
      <c r="F14" s="37"/>
      <c r="G14" s="107">
        <f>0</f>
        <v>0</v>
      </c>
      <c r="H14" s="107">
        <v>3</v>
      </c>
      <c r="I14" s="107">
        <v>100</v>
      </c>
      <c r="J14" s="107">
        <f>0</f>
        <v>0</v>
      </c>
      <c r="K14" s="107">
        <f>0</f>
        <v>0</v>
      </c>
      <c r="L14" s="107">
        <f>0</f>
        <v>0</v>
      </c>
    </row>
    <row r="15" spans="1:14" ht="26.25" customHeight="1" x14ac:dyDescent="0.25">
      <c r="A15" s="118" t="s">
        <v>312</v>
      </c>
      <c r="B15" s="36" t="s">
        <v>14</v>
      </c>
      <c r="C15" s="37" t="s">
        <v>15</v>
      </c>
      <c r="D15" s="37" t="s">
        <v>309</v>
      </c>
      <c r="E15" s="37"/>
      <c r="F15" s="37"/>
      <c r="G15" s="107">
        <f>0</f>
        <v>0</v>
      </c>
      <c r="H15" s="107">
        <f>0</f>
        <v>0</v>
      </c>
      <c r="I15" s="107">
        <f>0</f>
        <v>0</v>
      </c>
      <c r="J15" s="107">
        <f>0</f>
        <v>0</v>
      </c>
      <c r="K15" s="107">
        <f>0</f>
        <v>0</v>
      </c>
      <c r="L15" s="107">
        <f>0</f>
        <v>0</v>
      </c>
    </row>
    <row r="16" spans="1:14" ht="26.25" customHeight="1" x14ac:dyDescent="0.25">
      <c r="A16" s="116" t="s">
        <v>68</v>
      </c>
      <c r="B16" s="42" t="s">
        <v>207</v>
      </c>
      <c r="C16" s="95" t="s">
        <v>208</v>
      </c>
      <c r="D16" s="95"/>
      <c r="E16" s="95"/>
      <c r="F16" s="95"/>
      <c r="G16" s="123">
        <f t="shared" ref="G16:I18" si="6">G17</f>
        <v>0</v>
      </c>
      <c r="H16" s="123">
        <f t="shared" si="6"/>
        <v>20.8</v>
      </c>
      <c r="I16" s="123">
        <f t="shared" si="6"/>
        <v>100</v>
      </c>
      <c r="J16" s="123">
        <f t="shared" ref="J16:L18" si="7">J17</f>
        <v>25</v>
      </c>
      <c r="K16" s="123">
        <f t="shared" si="7"/>
        <v>26</v>
      </c>
      <c r="L16" s="123">
        <f t="shared" si="7"/>
        <v>27.1</v>
      </c>
    </row>
    <row r="17" spans="1:12" ht="63.75" customHeight="1" x14ac:dyDescent="0.25">
      <c r="A17" s="116" t="s">
        <v>70</v>
      </c>
      <c r="B17" s="42" t="s">
        <v>209</v>
      </c>
      <c r="C17" s="95" t="s">
        <v>210</v>
      </c>
      <c r="D17" s="95"/>
      <c r="E17" s="95"/>
      <c r="F17" s="95"/>
      <c r="G17" s="123">
        <f t="shared" si="6"/>
        <v>0</v>
      </c>
      <c r="H17" s="123">
        <f t="shared" si="6"/>
        <v>20.8</v>
      </c>
      <c r="I17" s="123">
        <f t="shared" si="6"/>
        <v>100</v>
      </c>
      <c r="J17" s="123">
        <f t="shared" si="7"/>
        <v>25</v>
      </c>
      <c r="K17" s="123">
        <f t="shared" si="7"/>
        <v>26</v>
      </c>
      <c r="L17" s="123">
        <f t="shared" si="7"/>
        <v>27.1</v>
      </c>
    </row>
    <row r="18" spans="1:12" ht="49.5" customHeight="1" x14ac:dyDescent="0.25">
      <c r="A18" s="116" t="s">
        <v>313</v>
      </c>
      <c r="B18" s="42" t="s">
        <v>211</v>
      </c>
      <c r="C18" s="95" t="s">
        <v>212</v>
      </c>
      <c r="D18" s="95"/>
      <c r="E18" s="95"/>
      <c r="F18" s="95"/>
      <c r="G18" s="123">
        <f t="shared" si="6"/>
        <v>0</v>
      </c>
      <c r="H18" s="123">
        <f t="shared" si="6"/>
        <v>20.8</v>
      </c>
      <c r="I18" s="123">
        <f t="shared" si="6"/>
        <v>100</v>
      </c>
      <c r="J18" s="123">
        <f t="shared" si="7"/>
        <v>25</v>
      </c>
      <c r="K18" s="123">
        <f t="shared" si="7"/>
        <v>26</v>
      </c>
      <c r="L18" s="123">
        <f t="shared" si="7"/>
        <v>27.1</v>
      </c>
    </row>
    <row r="19" spans="1:12" ht="55.5" customHeight="1" x14ac:dyDescent="0.25">
      <c r="A19" s="116" t="s">
        <v>314</v>
      </c>
      <c r="B19" s="36" t="s">
        <v>192</v>
      </c>
      <c r="C19" s="37" t="s">
        <v>213</v>
      </c>
      <c r="D19" s="37" t="s">
        <v>309</v>
      </c>
      <c r="E19" s="37" t="s">
        <v>290</v>
      </c>
      <c r="F19" s="37" t="s">
        <v>311</v>
      </c>
      <c r="G19" s="107">
        <v>0</v>
      </c>
      <c r="H19" s="107">
        <v>20.8</v>
      </c>
      <c r="I19" s="107">
        <v>100</v>
      </c>
      <c r="J19" s="107">
        <v>25</v>
      </c>
      <c r="K19" s="107">
        <v>26</v>
      </c>
      <c r="L19" s="107">
        <v>27.1</v>
      </c>
    </row>
    <row r="20" spans="1:12" s="21" customFormat="1" ht="15.6" customHeight="1" x14ac:dyDescent="0.25">
      <c r="A20" s="97" t="s">
        <v>71</v>
      </c>
      <c r="B20" s="42" t="s">
        <v>315</v>
      </c>
      <c r="C20" s="95" t="s">
        <v>322</v>
      </c>
      <c r="D20" s="95"/>
      <c r="E20" s="95"/>
      <c r="F20" s="95"/>
      <c r="G20" s="123">
        <f t="shared" ref="G20:H20" si="8">G21+G23</f>
        <v>0</v>
      </c>
      <c r="H20" s="123">
        <f t="shared" si="8"/>
        <v>-1.8000000000000682</v>
      </c>
      <c r="I20" s="123">
        <v>100</v>
      </c>
      <c r="J20" s="123">
        <f>J21+J23</f>
        <v>0</v>
      </c>
      <c r="K20" s="123">
        <f t="shared" ref="K20:L20" si="9">K21+K23</f>
        <v>0</v>
      </c>
      <c r="L20" s="123">
        <f t="shared" si="9"/>
        <v>0</v>
      </c>
    </row>
    <row r="21" spans="1:12" s="21" customFormat="1" ht="15.6" customHeight="1" x14ac:dyDescent="0.25">
      <c r="A21" s="97" t="s">
        <v>73</v>
      </c>
      <c r="B21" s="42" t="s">
        <v>316</v>
      </c>
      <c r="C21" s="95" t="s">
        <v>323</v>
      </c>
      <c r="D21" s="95"/>
      <c r="E21" s="95"/>
      <c r="F21" s="95"/>
      <c r="G21" s="123">
        <f t="shared" ref="G21:I21" si="10">G22</f>
        <v>0</v>
      </c>
      <c r="H21" s="123">
        <f t="shared" si="10"/>
        <v>-643.1</v>
      </c>
      <c r="I21" s="123">
        <f t="shared" si="10"/>
        <v>100</v>
      </c>
      <c r="J21" s="123">
        <f>J22</f>
        <v>0</v>
      </c>
      <c r="K21" s="123">
        <f t="shared" ref="K21:L21" si="11">K22</f>
        <v>0</v>
      </c>
      <c r="L21" s="123">
        <f t="shared" si="11"/>
        <v>0</v>
      </c>
    </row>
    <row r="22" spans="1:12" ht="29.25" customHeight="1" x14ac:dyDescent="0.25">
      <c r="A22" s="116" t="s">
        <v>320</v>
      </c>
      <c r="B22" s="36" t="s">
        <v>318</v>
      </c>
      <c r="C22" s="37" t="s">
        <v>324</v>
      </c>
      <c r="D22" s="37" t="s">
        <v>309</v>
      </c>
      <c r="E22" s="37" t="s">
        <v>311</v>
      </c>
      <c r="F22" s="37" t="s">
        <v>311</v>
      </c>
      <c r="G22" s="107">
        <v>0</v>
      </c>
      <c r="H22" s="107">
        <v>-643.1</v>
      </c>
      <c r="I22" s="107">
        <v>100</v>
      </c>
      <c r="J22" s="107">
        <v>0</v>
      </c>
      <c r="K22" s="107">
        <v>0</v>
      </c>
      <c r="L22" s="107">
        <v>0</v>
      </c>
    </row>
    <row r="23" spans="1:12" s="21" customFormat="1" ht="39.75" customHeight="1" x14ac:dyDescent="0.25">
      <c r="A23" s="97" t="s">
        <v>74</v>
      </c>
      <c r="B23" s="42" t="s">
        <v>317</v>
      </c>
      <c r="C23" s="95" t="s">
        <v>325</v>
      </c>
      <c r="D23" s="95"/>
      <c r="E23" s="95"/>
      <c r="F23" s="95"/>
      <c r="G23" s="123">
        <f t="shared" ref="G23:I23" si="12">G24</f>
        <v>0</v>
      </c>
      <c r="H23" s="123">
        <f t="shared" si="12"/>
        <v>641.29999999999995</v>
      </c>
      <c r="I23" s="123">
        <f t="shared" si="12"/>
        <v>100</v>
      </c>
      <c r="J23" s="123">
        <f>J24</f>
        <v>0</v>
      </c>
      <c r="K23" s="123">
        <f t="shared" ref="K23:L23" si="13">K24</f>
        <v>0</v>
      </c>
      <c r="L23" s="123">
        <f t="shared" si="13"/>
        <v>0</v>
      </c>
    </row>
    <row r="24" spans="1:12" ht="51" customHeight="1" x14ac:dyDescent="0.25">
      <c r="A24" s="116" t="s">
        <v>321</v>
      </c>
      <c r="B24" s="128" t="s">
        <v>319</v>
      </c>
      <c r="C24" s="37" t="s">
        <v>326</v>
      </c>
      <c r="D24" s="37" t="s">
        <v>309</v>
      </c>
      <c r="E24" s="37" t="s">
        <v>311</v>
      </c>
      <c r="F24" s="37" t="s">
        <v>311</v>
      </c>
      <c r="G24" s="107">
        <v>0</v>
      </c>
      <c r="H24" s="107">
        <v>641.29999999999995</v>
      </c>
      <c r="I24" s="107">
        <v>100</v>
      </c>
      <c r="J24" s="107">
        <v>0</v>
      </c>
      <c r="K24" s="107">
        <v>0</v>
      </c>
      <c r="L24" s="107">
        <v>0</v>
      </c>
    </row>
    <row r="25" spans="1:12" x14ac:dyDescent="0.25">
      <c r="A25" s="118" t="s">
        <v>298</v>
      </c>
      <c r="B25" s="42" t="s">
        <v>16</v>
      </c>
      <c r="C25" s="95" t="s">
        <v>17</v>
      </c>
      <c r="D25" s="95"/>
      <c r="E25" s="95"/>
      <c r="F25" s="95"/>
      <c r="G25" s="121">
        <f t="shared" ref="G25:I25" si="14">G27+G29</f>
        <v>117242</v>
      </c>
      <c r="H25" s="121">
        <f t="shared" si="14"/>
        <v>86290.2</v>
      </c>
      <c r="I25" s="121">
        <f t="shared" si="14"/>
        <v>282.21803966424079</v>
      </c>
      <c r="J25" s="121">
        <f>J27+J29</f>
        <v>125354.9</v>
      </c>
      <c r="K25" s="122">
        <f>K27+K29</f>
        <v>130387.8</v>
      </c>
      <c r="L25" s="122">
        <f>L27+L29</f>
        <v>135474</v>
      </c>
    </row>
    <row r="26" spans="1:12" ht="28.5" customHeight="1" x14ac:dyDescent="0.25">
      <c r="A26" s="118" t="s">
        <v>47</v>
      </c>
      <c r="B26" s="42" t="s">
        <v>18</v>
      </c>
      <c r="C26" s="95" t="s">
        <v>19</v>
      </c>
      <c r="D26" s="95"/>
      <c r="E26" s="95"/>
      <c r="F26" s="95"/>
      <c r="G26" s="121">
        <f t="shared" ref="G26:I26" si="15">G27+G29</f>
        <v>117242</v>
      </c>
      <c r="H26" s="121">
        <f t="shared" si="15"/>
        <v>86290.2</v>
      </c>
      <c r="I26" s="121">
        <f t="shared" si="15"/>
        <v>282.21803966424079</v>
      </c>
      <c r="J26" s="121">
        <f>J27+J29</f>
        <v>125354.9</v>
      </c>
      <c r="K26" s="121">
        <f>K27+K29</f>
        <v>130387.8</v>
      </c>
      <c r="L26" s="121">
        <f>L27+L29</f>
        <v>135474</v>
      </c>
    </row>
    <row r="27" spans="1:12" x14ac:dyDescent="0.25">
      <c r="A27" s="118" t="s">
        <v>49</v>
      </c>
      <c r="B27" s="42" t="s">
        <v>20</v>
      </c>
      <c r="C27" s="95" t="s">
        <v>160</v>
      </c>
      <c r="D27" s="95"/>
      <c r="E27" s="95"/>
      <c r="F27" s="95"/>
      <c r="G27" s="123">
        <f t="shared" ref="G27:I27" si="16">G28</f>
        <v>97503.4</v>
      </c>
      <c r="H27" s="123">
        <f t="shared" si="16"/>
        <v>72640.2</v>
      </c>
      <c r="I27" s="123">
        <f t="shared" si="16"/>
        <v>74.500171276078589</v>
      </c>
      <c r="J27" s="123">
        <f>J28</f>
        <v>104484.5</v>
      </c>
      <c r="K27" s="122">
        <f>K28</f>
        <v>108649</v>
      </c>
      <c r="L27" s="122">
        <f>L28</f>
        <v>112867.7</v>
      </c>
    </row>
    <row r="28" spans="1:12" ht="41.25" customHeight="1" x14ac:dyDescent="0.25">
      <c r="A28" s="118" t="s">
        <v>302</v>
      </c>
      <c r="B28" s="36" t="s">
        <v>193</v>
      </c>
      <c r="C28" s="37" t="s">
        <v>161</v>
      </c>
      <c r="D28" s="37" t="s">
        <v>309</v>
      </c>
      <c r="E28" s="37" t="s">
        <v>310</v>
      </c>
      <c r="F28" s="126">
        <v>1</v>
      </c>
      <c r="G28" s="107">
        <v>97503.4</v>
      </c>
      <c r="H28" s="107">
        <v>72640.2</v>
      </c>
      <c r="I28" s="107">
        <f>H28*100/G28</f>
        <v>74.500171276078589</v>
      </c>
      <c r="J28" s="107">
        <v>104484.5</v>
      </c>
      <c r="K28" s="107">
        <v>108649</v>
      </c>
      <c r="L28" s="107">
        <v>112867.7</v>
      </c>
    </row>
    <row r="29" spans="1:12" x14ac:dyDescent="0.25">
      <c r="A29" s="118" t="s">
        <v>50</v>
      </c>
      <c r="B29" s="42" t="s">
        <v>21</v>
      </c>
      <c r="C29" s="95" t="s">
        <v>22</v>
      </c>
      <c r="D29" s="95"/>
      <c r="E29" s="95"/>
      <c r="F29" s="95"/>
      <c r="G29" s="121">
        <f t="shared" ref="G29:I29" si="17">G30+G33</f>
        <v>19738.599999999999</v>
      </c>
      <c r="H29" s="121">
        <f t="shared" si="17"/>
        <v>13650</v>
      </c>
      <c r="I29" s="121">
        <f t="shared" si="17"/>
        <v>207.71786838816223</v>
      </c>
      <c r="J29" s="121">
        <f>J30+J33</f>
        <v>20870.399999999998</v>
      </c>
      <c r="K29" s="122">
        <f>K30+K33</f>
        <v>21738.799999999999</v>
      </c>
      <c r="L29" s="122">
        <f>L30+L33</f>
        <v>22606.3</v>
      </c>
    </row>
    <row r="30" spans="1:12" ht="39.75" customHeight="1" x14ac:dyDescent="0.25">
      <c r="A30" s="118" t="s">
        <v>51</v>
      </c>
      <c r="B30" s="47" t="s">
        <v>23</v>
      </c>
      <c r="C30" s="95" t="s">
        <v>24</v>
      </c>
      <c r="D30" s="95"/>
      <c r="E30" s="95"/>
      <c r="F30" s="95"/>
      <c r="G30" s="121">
        <f t="shared" ref="G30:I30" si="18">G31+G32</f>
        <v>3721.1000000000004</v>
      </c>
      <c r="H30" s="121">
        <f t="shared" si="18"/>
        <v>2700</v>
      </c>
      <c r="I30" s="121">
        <f t="shared" si="18"/>
        <v>72.731190905907383</v>
      </c>
      <c r="J30" s="121">
        <f>J31+J32</f>
        <v>3905.7999999999997</v>
      </c>
      <c r="K30" s="121">
        <f>K31+K32</f>
        <v>4068.2999999999997</v>
      </c>
      <c r="L30" s="121">
        <f>L31+L32</f>
        <v>4230.8</v>
      </c>
    </row>
    <row r="31" spans="1:12" ht="45" customHeight="1" x14ac:dyDescent="0.25">
      <c r="A31" s="118" t="s">
        <v>303</v>
      </c>
      <c r="B31" s="48" t="s">
        <v>199</v>
      </c>
      <c r="C31" s="49" t="s">
        <v>25</v>
      </c>
      <c r="D31" s="37" t="s">
        <v>309</v>
      </c>
      <c r="E31" s="49" t="s">
        <v>310</v>
      </c>
      <c r="F31" s="127">
        <v>1</v>
      </c>
      <c r="G31" s="106">
        <v>3712.3</v>
      </c>
      <c r="H31" s="106">
        <v>2700</v>
      </c>
      <c r="I31" s="106">
        <f>H31*100/G31</f>
        <v>72.731190905907383</v>
      </c>
      <c r="J31" s="106">
        <v>3896.6</v>
      </c>
      <c r="K31" s="106">
        <v>4058.7</v>
      </c>
      <c r="L31" s="106">
        <v>4220.8</v>
      </c>
    </row>
    <row r="32" spans="1:12" ht="54" customHeight="1" x14ac:dyDescent="0.25">
      <c r="A32" s="118" t="s">
        <v>304</v>
      </c>
      <c r="B32" s="36" t="s">
        <v>200</v>
      </c>
      <c r="C32" s="37" t="s">
        <v>26</v>
      </c>
      <c r="D32" s="37" t="s">
        <v>309</v>
      </c>
      <c r="E32" s="37" t="s">
        <v>310</v>
      </c>
      <c r="F32" s="126">
        <v>1</v>
      </c>
      <c r="G32" s="107">
        <v>8.8000000000000007</v>
      </c>
      <c r="H32" s="107">
        <v>0</v>
      </c>
      <c r="I32" s="107">
        <f>H32*100/G32</f>
        <v>0</v>
      </c>
      <c r="J32" s="107">
        <v>9.1999999999999993</v>
      </c>
      <c r="K32" s="106">
        <v>9.6</v>
      </c>
      <c r="L32" s="106">
        <v>10</v>
      </c>
    </row>
    <row r="33" spans="1:12" ht="48.75" customHeight="1" x14ac:dyDescent="0.25">
      <c r="A33" s="118" t="s">
        <v>305</v>
      </c>
      <c r="B33" s="47" t="s">
        <v>201</v>
      </c>
      <c r="C33" s="51" t="s">
        <v>27</v>
      </c>
      <c r="D33" s="51"/>
      <c r="E33" s="51"/>
      <c r="F33" s="51"/>
      <c r="G33" s="124">
        <f t="shared" ref="G33:I33" si="19">G34+G35</f>
        <v>16017.5</v>
      </c>
      <c r="H33" s="124">
        <f t="shared" si="19"/>
        <v>10950</v>
      </c>
      <c r="I33" s="124">
        <f t="shared" si="19"/>
        <v>134.98667748225486</v>
      </c>
      <c r="J33" s="124">
        <f>J34+J35</f>
        <v>16964.599999999999</v>
      </c>
      <c r="K33" s="124">
        <f>K34+K35</f>
        <v>17670.5</v>
      </c>
      <c r="L33" s="124">
        <f>L34+L35</f>
        <v>18375.5</v>
      </c>
    </row>
    <row r="34" spans="1:12" ht="34.5" customHeight="1" x14ac:dyDescent="0.25">
      <c r="A34" s="118" t="s">
        <v>306</v>
      </c>
      <c r="B34" s="36" t="s">
        <v>202</v>
      </c>
      <c r="C34" s="37" t="s">
        <v>28</v>
      </c>
      <c r="D34" s="37" t="s">
        <v>309</v>
      </c>
      <c r="E34" s="37" t="s">
        <v>310</v>
      </c>
      <c r="F34" s="126">
        <v>1</v>
      </c>
      <c r="G34" s="107">
        <v>11032.1</v>
      </c>
      <c r="H34" s="107">
        <v>7700</v>
      </c>
      <c r="I34" s="107">
        <f>H34*100/G34</f>
        <v>69.796321643204834</v>
      </c>
      <c r="J34" s="107">
        <v>11577.9</v>
      </c>
      <c r="K34" s="107">
        <v>12059.4</v>
      </c>
      <c r="L34" s="107">
        <v>12540.8</v>
      </c>
    </row>
    <row r="35" spans="1:12" ht="42.75" customHeight="1" x14ac:dyDescent="0.25">
      <c r="A35" s="118" t="s">
        <v>307</v>
      </c>
      <c r="B35" s="36" t="s">
        <v>203</v>
      </c>
      <c r="C35" s="37" t="s">
        <v>29</v>
      </c>
      <c r="D35" s="37" t="s">
        <v>309</v>
      </c>
      <c r="E35" s="37" t="s">
        <v>310</v>
      </c>
      <c r="F35" s="126">
        <v>1</v>
      </c>
      <c r="G35" s="107">
        <v>4985.3999999999996</v>
      </c>
      <c r="H35" s="107">
        <v>3250</v>
      </c>
      <c r="I35" s="107">
        <f>H35*100/G35</f>
        <v>65.190355839050028</v>
      </c>
      <c r="J35" s="107">
        <v>5386.7</v>
      </c>
      <c r="K35" s="107">
        <v>5611.1</v>
      </c>
      <c r="L35" s="107">
        <v>5834.7</v>
      </c>
    </row>
    <row r="36" spans="1:12" x14ac:dyDescent="0.25">
      <c r="A36" s="253" t="s">
        <v>30</v>
      </c>
      <c r="B36" s="254"/>
      <c r="C36" s="254"/>
      <c r="D36" s="254"/>
      <c r="E36" s="254"/>
      <c r="F36" s="255"/>
      <c r="G36" s="123">
        <f>G7+G25</f>
        <v>119179.1</v>
      </c>
      <c r="H36" s="123">
        <f>H7+H25</f>
        <v>87632.3</v>
      </c>
      <c r="I36" s="123">
        <f>H36*100/G36</f>
        <v>73.529922612270099</v>
      </c>
      <c r="J36" s="123">
        <f>J7+J25</f>
        <v>127412.9</v>
      </c>
      <c r="K36" s="123">
        <f>K7+K25</f>
        <v>132531.4</v>
      </c>
      <c r="L36" s="123">
        <f>L7+L25</f>
        <v>137703.1</v>
      </c>
    </row>
    <row r="37" spans="1:12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7"/>
    </row>
    <row r="38" spans="1:12" x14ac:dyDescent="0.25">
      <c r="B38" s="58"/>
      <c r="C38" s="59"/>
      <c r="D38" s="59"/>
      <c r="E38" s="59"/>
      <c r="F38" s="59"/>
      <c r="G38" s="59"/>
      <c r="H38" s="59"/>
      <c r="I38" s="59"/>
      <c r="J38" s="59"/>
    </row>
    <row r="39" spans="1:12" x14ac:dyDescent="0.25">
      <c r="B39" s="58"/>
      <c r="C39" s="60"/>
      <c r="D39" s="60"/>
      <c r="E39" s="60"/>
      <c r="F39" s="60"/>
      <c r="G39" s="60"/>
      <c r="H39" s="60"/>
      <c r="I39" s="60"/>
      <c r="J39" s="60"/>
    </row>
  </sheetData>
  <mergeCells count="12">
    <mergeCell ref="C1:L1"/>
    <mergeCell ref="B2:L2"/>
    <mergeCell ref="A3:L3"/>
    <mergeCell ref="A36:F36"/>
    <mergeCell ref="A5:A6"/>
    <mergeCell ref="J5:L5"/>
    <mergeCell ref="B5:B6"/>
    <mergeCell ref="C5:C6"/>
    <mergeCell ref="G5:I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ПР1 Дох</vt:lpstr>
      <vt:lpstr>ПР2 Ведструк</vt:lpstr>
      <vt:lpstr>ПР3 Распр.бюдж ассигн</vt:lpstr>
      <vt:lpstr>ПР4 Источ фин деф</vt:lpstr>
      <vt:lpstr>ПР5 ПНО</vt:lpstr>
      <vt:lpstr>ПР6 Коды ГРБС</vt:lpstr>
      <vt:lpstr>Пр11 бюдж ассиг разд</vt:lpstr>
      <vt:lpstr>Пр12 харак бюдж</vt:lpstr>
      <vt:lpstr>ПР13 Реестр ист дох</vt:lpstr>
      <vt:lpstr>'ПР2 Ведструк'!Область_печати</vt:lpstr>
      <vt:lpstr>'ПР4 Источ фин деф'!Область_печати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2023-12-11T10:11:15Z</cp:lastPrinted>
  <dcterms:created xsi:type="dcterms:W3CDTF">2021-11-18T12:00:09Z</dcterms:created>
  <dcterms:modified xsi:type="dcterms:W3CDTF">2023-12-11T12:12:38Z</dcterms:modified>
</cp:coreProperties>
</file>